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S:\Wcd_forms\PD_TD_calculators\Final-Posted\"/>
    </mc:Choice>
  </mc:AlternateContent>
  <xr:revisionPtr revIDLastSave="0" documentId="8_{69B941F0-F4B0-480C-B665-610C35CE20B2}" xr6:coauthVersionLast="47" xr6:coauthVersionMax="47" xr10:uidLastSave="{00000000-0000-0000-0000-000000000000}"/>
  <bookViews>
    <workbookView xWindow="-90" yWindow="-90" windowWidth="19380" windowHeight="10260" activeTab="2" xr2:uid="{00000000-000D-0000-FFFF-FFFF00000000}"/>
  </bookViews>
  <sheets>
    <sheet name="Hearing" sheetId="46" r:id="rId1"/>
    <sheet name="Hearing-Table" sheetId="47" r:id="rId2"/>
    <sheet name="SAWW" sheetId="59" r:id="rId3"/>
    <sheet name="Dol Per Deg" sheetId="61" r:id="rId4"/>
  </sheets>
  <definedNames>
    <definedName name="AmPoint">#REF!</definedName>
    <definedName name="Distance">#REF!</definedName>
    <definedName name="DOI_Rate" localSheetId="3">'Dol Per Deg'!$A$7:$C$16</definedName>
    <definedName name="DOI_Rate">#REF!</definedName>
    <definedName name="Jaeger">#REF!</definedName>
    <definedName name="Metric6">#REF!</definedName>
    <definedName name="N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46" l="1"/>
  <c r="I16" i="46"/>
  <c r="F16" i="46"/>
  <c r="C16" i="46"/>
  <c r="T15" i="46"/>
  <c r="U15" i="46" s="1"/>
  <c r="T14" i="46"/>
  <c r="U14" i="46" s="1"/>
  <c r="T13" i="46"/>
  <c r="U13" i="46" s="1"/>
  <c r="T12" i="46"/>
  <c r="U12" i="46" s="1"/>
  <c r="O9" i="46" s="1"/>
  <c r="H7" i="61" l="1"/>
  <c r="H9" i="61" s="1"/>
  <c r="F1" i="59"/>
  <c r="D1" i="59"/>
  <c r="D5" i="59"/>
  <c r="D6" i="59" s="1"/>
  <c r="M24" i="46" s="1"/>
  <c r="C36" i="46"/>
  <c r="J36" i="46" s="1"/>
  <c r="I40" i="46"/>
  <c r="P40" i="46" s="1"/>
  <c r="P41" i="46" s="1"/>
  <c r="I41" i="46"/>
  <c r="C37" i="46"/>
  <c r="J37" i="46" s="1"/>
  <c r="I42" i="46" l="1"/>
  <c r="P42" i="46"/>
  <c r="C44" i="46" s="1"/>
  <c r="J44" i="46" s="1"/>
  <c r="H8" i="61"/>
  <c r="M31" i="46"/>
  <c r="H11" i="61"/>
  <c r="H10" i="61"/>
  <c r="M37" i="46" l="1"/>
  <c r="P37" i="46" s="1"/>
  <c r="M44" i="46"/>
  <c r="P44" i="46" s="1"/>
  <c r="M36" i="46"/>
  <c r="P36" i="46" s="1"/>
  <c r="P38" i="46" s="1"/>
  <c r="P45" i="46" l="1"/>
  <c r="B45" i="46" s="1"/>
  <c r="B5" i="47"/>
  <c r="B6" i="47" s="1"/>
  <c r="I17" i="46" s="1"/>
  <c r="C2" i="47"/>
  <c r="C3" i="47" s="1"/>
  <c r="F17" i="46" s="1"/>
  <c r="B2" i="47" l="1"/>
  <c r="B3" i="47" s="1"/>
  <c r="C17" i="46" s="1"/>
  <c r="S22" i="46" s="1"/>
  <c r="C5" i="47"/>
  <c r="C6" i="47" s="1"/>
  <c r="L17" i="46" s="1"/>
  <c r="S23" i="46" s="1"/>
  <c r="C23" i="46" s="1"/>
  <c r="J23" i="46" s="1"/>
  <c r="I27" i="46" l="1"/>
  <c r="P27" i="46" s="1"/>
  <c r="C22" i="46"/>
  <c r="B24" i="46" s="1"/>
  <c r="I28" i="46" l="1"/>
  <c r="P28" i="46" s="1"/>
  <c r="J22" i="46"/>
  <c r="U22" i="46" s="1"/>
  <c r="V22" i="46" s="1"/>
  <c r="U23" i="46" l="1"/>
  <c r="V23" i="46" s="1"/>
  <c r="W22" i="46" s="1"/>
  <c r="X22" i="46" s="1"/>
  <c r="J24" i="46" s="1"/>
  <c r="P24" i="46" s="1"/>
  <c r="I29" i="46"/>
  <c r="P29" i="46"/>
  <c r="I30" i="46" s="1"/>
  <c r="P30" i="46" s="1"/>
  <c r="I31" i="46" s="1"/>
  <c r="P31" i="46" s="1"/>
  <c r="S30" i="46" l="1"/>
  <c r="B32" i="46" s="1"/>
  <c r="P32" i="46"/>
  <c r="S26"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O9" authorId="0" shapeId="0" xr:uid="{79F98704-F5B6-4EBD-B28C-A35472C66A1C}">
      <text>
        <r>
          <rPr>
            <b/>
            <sz val="9"/>
            <color indexed="81"/>
            <rFont val="Tahoma"/>
            <family val="2"/>
          </rPr>
          <t>Bruyns Fred H:</t>
        </r>
        <r>
          <rPr>
            <sz val="9"/>
            <color indexed="81"/>
            <rFont val="Tahoma"/>
            <family val="2"/>
          </rPr>
          <t xml:space="preserve">
Programming note: Formula checks for necessary audiogram findings and displays error message if findings are missing.</t>
        </r>
      </text>
    </comment>
    <comment ref="W21" authorId="0" shapeId="0" xr:uid="{00000000-0006-0000-0000-00000F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S26" authorId="0" shapeId="0" xr:uid="{00000000-0006-0000-0000-000010000000}">
      <text>
        <r>
          <rPr>
            <b/>
            <sz val="9"/>
            <color indexed="81"/>
            <rFont val="Tahoma"/>
            <family val="2"/>
          </rPr>
          <t>Bruyns Fred H:</t>
        </r>
        <r>
          <rPr>
            <sz val="9"/>
            <color indexed="81"/>
            <rFont val="Tahoma"/>
            <family val="2"/>
          </rPr>
          <t xml:space="preserve">
Programming note: The formula selects the larger of either the monaural or binaural total.</t>
        </r>
      </text>
    </comment>
    <comment ref="S30" authorId="0" shapeId="0" xr:uid="{00000000-0006-0000-0000-000011000000}">
      <text>
        <r>
          <rPr>
            <b/>
            <sz val="9"/>
            <color indexed="81"/>
            <rFont val="Tahoma"/>
            <family val="2"/>
          </rPr>
          <t>Bruyns Fred H:</t>
        </r>
        <r>
          <rPr>
            <sz val="9"/>
            <color indexed="81"/>
            <rFont val="Tahoma"/>
            <family val="2"/>
          </rPr>
          <t xml:space="preserve">
Programming note: Formula returns "1" if monaural total is greater than binaural total. If the binaural is equal to or greater than the monaural total, "2" is displayed.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9" authorId="0" shapeId="0" xr:uid="{01D7167E-E690-4BF7-89CC-0699FAF860CE}">
      <text>
        <r>
          <rPr>
            <b/>
            <sz val="9"/>
            <color indexed="81"/>
            <rFont val="Tahoma"/>
            <family val="2"/>
          </rPr>
          <t>Bruyns Fred H:</t>
        </r>
        <r>
          <rPr>
            <sz val="9"/>
            <color indexed="81"/>
            <rFont val="Tahoma"/>
            <family val="2"/>
          </rPr>
          <t xml:space="preserve">
Programming note: See table in OAR 43l6-035-0250.</t>
        </r>
      </text>
    </comment>
  </commentList>
</comments>
</file>

<file path=xl/sharedStrings.xml><?xml version="1.0" encoding="utf-8"?>
<sst xmlns="http://schemas.openxmlformats.org/spreadsheetml/2006/main" count="131" uniqueCount="81">
  <si>
    <t>Baseline audiogram
(if performed)</t>
  </si>
  <si>
    <t>Right ear</t>
  </si>
  <si>
    <t>Left ear</t>
  </si>
  <si>
    <t>Frequencies (Hz)    500</t>
  </si>
  <si>
    <t>Left ear current exam: Enter audiogram findings for all frequencies.</t>
  </si>
  <si>
    <t>Total</t>
  </si>
  <si>
    <t>Max. degrees</t>
  </si>
  <si>
    <t>Hearing Loss Disability Determination</t>
  </si>
  <si>
    <t>64.1 - 160 degrees
(on or after 1/1/96)</t>
  </si>
  <si>
    <t>160.1 - 320 degrees
(on or after 1/1/96)</t>
  </si>
  <si>
    <t>Rate Start Date</t>
  </si>
  <si>
    <t>Dollars/Deg</t>
  </si>
  <si>
    <t>Injury date:</t>
  </si>
  <si>
    <t>Right</t>
  </si>
  <si>
    <t>Left</t>
  </si>
  <si>
    <t>State average weekly wage (SAWW) look-up</t>
  </si>
  <si>
    <t>Enter updated SAWW annually. See Bulletin 111.</t>
  </si>
  <si>
    <t>Date of injury</t>
  </si>
  <si>
    <t>Degrees</t>
  </si>
  <si>
    <t>Multiply the percent of loss in the better ear by seven.</t>
  </si>
  <si>
    <t>Add to that result the percent of loss in the other ear.</t>
  </si>
  <si>
    <t>Divide the sum by eight. This is the binaural loss.</t>
  </si>
  <si>
    <t>Binaural loss times 60% = percent of whole-person disability:</t>
  </si>
  <si>
    <t>÷</t>
  </si>
  <si>
    <t>X 100</t>
  </si>
  <si>
    <t>Binaural hearing loss</t>
  </si>
  <si>
    <t xml:space="preserve">Binaural loss =  </t>
  </si>
  <si>
    <t>Current audiogram</t>
  </si>
  <si>
    <t>SAWW</t>
  </si>
  <si>
    <t>Monaural calculation results in the greater impairment award.</t>
  </si>
  <si>
    <t>Binaural calculation results in the greater impairment award:</t>
  </si>
  <si>
    <t>Impairment award</t>
  </si>
  <si>
    <t>X 100 =</t>
  </si>
  <si>
    <t>Hearing loss that existed before the injury or exposure will be offset against hearing loss in the claim, if adequately documented by a baseline audiogram obtained within 180 days of assignment to a high noise environment. The offset will be done at the monaural percentage of impairment level. Subtract the baseline audiogram impairment from the current audiogram impairment to obtain the impairment value due to this injury. Hearing loss is based on audiogram findings for air conduction frequencies at 500, 1,000, 2,000, 3,000, 4,000 and 6,000 Hz.</t>
  </si>
  <si>
    <t>db</t>
  </si>
  <si>
    <t>%Loss</t>
  </si>
  <si>
    <t>Baseline loss (db):</t>
  </si>
  <si>
    <t>Percentage:</t>
  </si>
  <si>
    <t>Current loss (db):</t>
  </si>
  <si>
    <t>Return to top of sheet</t>
  </si>
  <si>
    <t>Percent of whole-person disability times the state average weekly wage times 100 = binaural impairment award:</t>
  </si>
  <si>
    <t>Percentage of hearing loss</t>
  </si>
  <si>
    <t>Award</t>
  </si>
  <si>
    <t>96.1 - 192 degrees
(prior to 1/1/96)</t>
  </si>
  <si>
    <t>192.1 - 320 degrees
(prior to 1/1/96)</t>
  </si>
  <si>
    <t>0-64 degrees
(on or after 1/1/96)</t>
  </si>
  <si>
    <t>Right ear baseline exam: Enter audiogram findings for all frequencies.</t>
  </si>
  <si>
    <t>Scheduled</t>
  </si>
  <si>
    <t>Dollars Per Degree for Dates of Injury Prior to 1/1/2005</t>
  </si>
  <si>
    <t>Monaural loss = current minus baseline.</t>
  </si>
  <si>
    <t>Monaural total:</t>
  </si>
  <si>
    <t>Left ear baseline exam: Enter audiogram findings for all frequencies.</t>
  </si>
  <si>
    <t>SAWW at injury</t>
  </si>
  <si>
    <t>Worker's name and claim no:</t>
  </si>
  <si>
    <t>Right ear current exam: Enter audiogram findings for all frequencies.</t>
  </si>
  <si>
    <t>X</t>
  </si>
  <si>
    <t>=</t>
  </si>
  <si>
    <t>Maximum 
whole-person
percent</t>
  </si>
  <si>
    <t>Dollars per degree</t>
  </si>
  <si>
    <t>Tier 1</t>
  </si>
  <si>
    <t>Tier 2</t>
  </si>
  <si>
    <t>Tier 3</t>
  </si>
  <si>
    <t>Permanent partial disability calculation for dates of injury on or after 1/1/2005: 
Use the calculation method (monaural or binaural) that results in the greater impairment.</t>
  </si>
  <si>
    <t>Unscheduled</t>
  </si>
  <si>
    <t>0-96 degrees
(prior to 1/1/96)</t>
  </si>
  <si>
    <t>Permanent partial disability calculation for dates of injury before 1/1/2005: Use the calculation method (monaural or binaural) that results in the greater impairment.</t>
  </si>
  <si>
    <t>Date of injury:</t>
  </si>
  <si>
    <t>NOTE: This worksheet is for hearing impairment only. If the worker has other impairment or work disability, use the whole person PPD calculator.</t>
  </si>
  <si>
    <t>Adjusted hearing loss</t>
  </si>
  <si>
    <t>Sort</t>
  </si>
  <si>
    <t>Adjust to minimum of 1%</t>
  </si>
  <si>
    <t>Combine</t>
  </si>
  <si>
    <t>Round</t>
  </si>
  <si>
    <t>Hearing Loss Table</t>
  </si>
  <si>
    <t>Use this calculator only for claim closures occurring on or after Dec. 4, 2022.</t>
  </si>
  <si>
    <t>Missing findings</t>
  </si>
  <si>
    <t>Baseline R</t>
  </si>
  <si>
    <t>Baseline L</t>
  </si>
  <si>
    <t>Current R</t>
  </si>
  <si>
    <t>Current L</t>
  </si>
  <si>
    <t>Baseline findings are present without current findings.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</si>
</sst>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
    <numFmt numFmtId="165" formatCode="m/d/yy"/>
    <numFmt numFmtId="166" formatCode="mmmm\ d\,\ yyyy"/>
  </numFmts>
  <fonts count="14" x14ac:knownFonts="1">
    <font>
      <sz val="10"/>
      <name val="Arial"/>
    </font>
    <font>
      <sz val="10"/>
      <name val="Arial"/>
      <family val="2"/>
    </font>
    <font>
      <sz val="10"/>
      <name val="Times New Roman"/>
      <family val="1"/>
    </font>
    <font>
      <b/>
      <sz val="10"/>
      <name val="Times New Roman"/>
      <family val="1"/>
    </font>
    <font>
      <u/>
      <sz val="10"/>
      <color indexed="12"/>
      <name val="Arial"/>
      <family val="2"/>
    </font>
    <font>
      <b/>
      <sz val="9"/>
      <name val="Times New Roman"/>
      <family val="1"/>
    </font>
    <font>
      <sz val="11"/>
      <name val="Times New Roman"/>
      <family val="1"/>
    </font>
    <font>
      <sz val="14"/>
      <name val="Times New Roman"/>
      <family val="1"/>
    </font>
    <font>
      <sz val="10"/>
      <color indexed="10"/>
      <name val="Times New Roman"/>
      <family val="1"/>
    </font>
    <font>
      <sz val="12"/>
      <name val="Times New Roman"/>
      <family val="1"/>
    </font>
    <font>
      <b/>
      <sz val="8"/>
      <color indexed="10"/>
      <name val="Times New Roman"/>
      <family val="1"/>
    </font>
    <font>
      <b/>
      <sz val="10"/>
      <color indexed="9"/>
      <name val="Times New Roman"/>
      <family val="1"/>
    </font>
    <font>
      <b/>
      <sz val="9"/>
      <color indexed="81"/>
      <name val="Tahoma"/>
      <family val="2"/>
    </font>
    <font>
      <sz val="9"/>
      <color indexed="81"/>
      <name val="Tahoma"/>
      <family val="2"/>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1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50">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right"/>
    </xf>
    <xf numFmtId="1" fontId="2" fillId="0" borderId="0" xfId="0" applyNumberFormat="1" applyFont="1" applyAlignment="1">
      <alignment horizontal="left"/>
    </xf>
    <xf numFmtId="1" fontId="2" fillId="0" borderId="0" xfId="3" applyNumberFormat="1" applyFont="1" applyAlignment="1">
      <alignment horizontal="left"/>
    </xf>
    <xf numFmtId="10" fontId="2" fillId="0" borderId="0" xfId="0" applyNumberFormat="1" applyFont="1" applyAlignment="1">
      <alignment horizontal="left"/>
    </xf>
    <xf numFmtId="166" fontId="2" fillId="0" borderId="0" xfId="0" applyNumberFormat="1" applyFont="1" applyAlignment="1">
      <alignment horizontal="left"/>
    </xf>
    <xf numFmtId="165" fontId="2" fillId="0" borderId="0" xfId="0" applyNumberFormat="1" applyFont="1" applyAlignment="1">
      <alignment horizontal="left"/>
    </xf>
    <xf numFmtId="14" fontId="2" fillId="0" borderId="0" xfId="0" applyNumberFormat="1" applyFont="1" applyAlignment="1">
      <alignment horizontal="left"/>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9" fillId="0" borderId="0" xfId="0" applyFont="1"/>
    <xf numFmtId="0" fontId="6" fillId="0" borderId="0" xfId="0" applyFont="1" applyAlignment="1">
      <alignment horizontal="left"/>
    </xf>
    <xf numFmtId="164" fontId="2" fillId="0" borderId="0" xfId="0" applyNumberFormat="1" applyFont="1" applyAlignment="1">
      <alignment horizontal="left"/>
    </xf>
    <xf numFmtId="0" fontId="2" fillId="0" borderId="0" xfId="0" applyFont="1" applyProtection="1">
      <protection locked="0"/>
    </xf>
    <xf numFmtId="9" fontId="2" fillId="0" borderId="0" xfId="3" applyFont="1" applyAlignment="1"/>
    <xf numFmtId="14" fontId="2" fillId="0" borderId="1" xfId="0" applyNumberFormat="1" applyFont="1" applyBorder="1" applyAlignment="1">
      <alignment horizontal="left"/>
    </xf>
    <xf numFmtId="44" fontId="2" fillId="2" borderId="1" xfId="1" applyFont="1" applyFill="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left" wrapText="1"/>
    </xf>
    <xf numFmtId="0" fontId="2" fillId="0" borderId="3" xfId="0" applyFont="1" applyBorder="1" applyAlignment="1">
      <alignment horizontal="left"/>
    </xf>
    <xf numFmtId="10" fontId="2" fillId="2" borderId="1" xfId="3" applyNumberFormat="1" applyFont="1" applyFill="1" applyBorder="1" applyAlignment="1">
      <alignment horizontal="center"/>
    </xf>
    <xf numFmtId="10" fontId="2" fillId="0" borderId="1" xfId="3" applyNumberFormat="1" applyFont="1" applyFill="1" applyBorder="1" applyAlignment="1">
      <alignment horizontal="center"/>
    </xf>
    <xf numFmtId="10" fontId="2" fillId="0" borderId="1" xfId="1" applyNumberFormat="1" applyFont="1" applyBorder="1" applyAlignment="1">
      <alignment horizontal="left"/>
    </xf>
    <xf numFmtId="0" fontId="2" fillId="0" borderId="1" xfId="0" applyFont="1" applyBorder="1"/>
    <xf numFmtId="0" fontId="2" fillId="0" borderId="4" xfId="0" applyFont="1" applyBorder="1" applyAlignment="1">
      <alignment horizontal="center" wrapText="1"/>
    </xf>
    <xf numFmtId="10" fontId="2" fillId="0" borderId="1" xfId="0" applyNumberFormat="1" applyFont="1" applyBorder="1" applyAlignment="1">
      <alignment horizontal="center" wrapText="1"/>
    </xf>
    <xf numFmtId="0" fontId="2" fillId="0" borderId="1" xfId="0" applyFont="1" applyBorder="1" applyAlignment="1">
      <alignment horizontal="right"/>
    </xf>
    <xf numFmtId="14" fontId="2" fillId="0" borderId="1" xfId="0" applyNumberFormat="1" applyFont="1" applyBorder="1" applyAlignment="1">
      <alignment horizontal="right"/>
    </xf>
    <xf numFmtId="0" fontId="4" fillId="0" borderId="0" xfId="2" applyAlignment="1" applyProtection="1"/>
    <xf numFmtId="0" fontId="2" fillId="0" borderId="0" xfId="0" applyFont="1" applyAlignment="1">
      <alignment horizontal="center" wrapText="1"/>
    </xf>
    <xf numFmtId="9" fontId="2" fillId="2" borderId="1" xfId="3" applyFont="1" applyFill="1" applyBorder="1" applyAlignment="1">
      <alignment horizontal="center"/>
    </xf>
    <xf numFmtId="0" fontId="2" fillId="0" borderId="1" xfId="0" applyFont="1" applyBorder="1" applyAlignment="1">
      <alignment horizontal="left" wrapText="1"/>
    </xf>
    <xf numFmtId="0" fontId="2" fillId="0" borderId="4" xfId="0" applyFont="1" applyBorder="1" applyAlignment="1">
      <alignment horizontal="left" wrapText="1"/>
    </xf>
    <xf numFmtId="44" fontId="3" fillId="2" borderId="1" xfId="1" applyFont="1" applyFill="1" applyBorder="1" applyAlignment="1">
      <alignment horizontal="center"/>
    </xf>
    <xf numFmtId="0" fontId="3" fillId="0" borderId="1" xfId="0" applyFont="1" applyBorder="1" applyAlignment="1">
      <alignment horizontal="right" wrapText="1"/>
    </xf>
    <xf numFmtId="44" fontId="3" fillId="2" borderId="1" xfId="1" applyFont="1" applyFill="1" applyBorder="1" applyAlignment="1" applyProtection="1">
      <alignment horizontal="center"/>
    </xf>
    <xf numFmtId="0" fontId="3" fillId="0" borderId="1" xfId="0" applyFont="1" applyBorder="1" applyAlignment="1">
      <alignment horizontal="center"/>
    </xf>
    <xf numFmtId="0" fontId="2" fillId="0" borderId="4" xfId="0" applyFont="1" applyBorder="1"/>
    <xf numFmtId="0" fontId="2" fillId="0" borderId="5" xfId="0" applyFont="1" applyBorder="1"/>
    <xf numFmtId="0" fontId="3" fillId="0" borderId="1" xfId="0" applyFont="1" applyBorder="1" applyAlignment="1">
      <alignment horizontal="center" wrapText="1"/>
    </xf>
    <xf numFmtId="0" fontId="2" fillId="0" borderId="1" xfId="0" applyFont="1" applyBorder="1" applyAlignment="1">
      <alignment horizontal="right" wrapText="1"/>
    </xf>
    <xf numFmtId="0" fontId="3" fillId="0" borderId="6" xfId="0" applyFont="1" applyBorder="1" applyAlignment="1">
      <alignment horizontal="left" wrapText="1"/>
    </xf>
    <xf numFmtId="14" fontId="2" fillId="0" borderId="1" xfId="0" applyNumberFormat="1" applyFont="1" applyBorder="1"/>
    <xf numFmtId="44" fontId="2" fillId="0" borderId="1" xfId="1" applyFont="1" applyBorder="1" applyAlignment="1"/>
    <xf numFmtId="8" fontId="2" fillId="0" borderId="1" xfId="0" applyNumberFormat="1" applyFont="1" applyBorder="1"/>
    <xf numFmtId="44" fontId="2" fillId="0" borderId="1" xfId="1" applyFont="1" applyFill="1" applyBorder="1" applyAlignment="1"/>
    <xf numFmtId="44" fontId="2" fillId="3" borderId="1" xfId="1" applyFont="1" applyFill="1" applyBorder="1" applyAlignment="1" applyProtection="1"/>
    <xf numFmtId="44" fontId="2" fillId="3" borderId="1" xfId="1" applyFont="1" applyFill="1" applyBorder="1" applyAlignment="1" applyProtection="1">
      <protection locked="0"/>
    </xf>
    <xf numFmtId="3" fontId="2" fillId="0" borderId="1" xfId="0" applyNumberFormat="1" applyFont="1" applyBorder="1" applyAlignment="1">
      <alignment horizontal="right" wrapText="1"/>
    </xf>
    <xf numFmtId="0" fontId="3" fillId="0" borderId="4" xfId="0" applyFont="1" applyBorder="1" applyAlignment="1">
      <alignment horizontal="left" wrapText="1"/>
    </xf>
    <xf numFmtId="0" fontId="3" fillId="0" borderId="8" xfId="0" applyFont="1" applyBorder="1" applyAlignment="1">
      <alignment horizontal="right" wrapText="1"/>
    </xf>
    <xf numFmtId="0" fontId="3" fillId="0" borderId="0" xfId="0" applyFont="1" applyAlignment="1">
      <alignment horizontal="right" wrapText="1"/>
    </xf>
    <xf numFmtId="10" fontId="2" fillId="0" borderId="3" xfId="1" applyNumberFormat="1" applyFont="1" applyFill="1" applyBorder="1" applyAlignment="1">
      <alignment horizontal="center"/>
    </xf>
    <xf numFmtId="0" fontId="3" fillId="0" borderId="1" xfId="0" applyFont="1" applyBorder="1"/>
    <xf numFmtId="0" fontId="2" fillId="0" borderId="1" xfId="0" applyFont="1" applyBorder="1" applyAlignment="1">
      <alignment horizontal="left"/>
    </xf>
    <xf numFmtId="10" fontId="2" fillId="0" borderId="1" xfId="3" applyNumberFormat="1" applyFont="1" applyBorder="1" applyAlignment="1">
      <alignment horizontal="left"/>
    </xf>
    <xf numFmtId="10" fontId="2" fillId="0" borderId="1" xfId="0" applyNumberFormat="1" applyFont="1" applyBorder="1" applyAlignment="1">
      <alignment horizontal="left"/>
    </xf>
    <xf numFmtId="164" fontId="2" fillId="0" borderId="1" xfId="0" applyNumberFormat="1" applyFont="1" applyBorder="1" applyAlignment="1">
      <alignment horizontal="left"/>
    </xf>
    <xf numFmtId="3" fontId="2" fillId="0" borderId="1" xfId="0" applyNumberFormat="1" applyFont="1" applyBorder="1" applyAlignment="1">
      <alignment horizontal="left"/>
    </xf>
    <xf numFmtId="2" fontId="2" fillId="0" borderId="1" xfId="0" applyNumberFormat="1" applyFont="1" applyBorder="1" applyAlignment="1">
      <alignment horizontal="left"/>
    </xf>
    <xf numFmtId="0" fontId="10" fillId="0" borderId="1" xfId="0" applyFont="1" applyBorder="1" applyAlignment="1">
      <alignment horizontal="center" wrapText="1"/>
    </xf>
    <xf numFmtId="0" fontId="2" fillId="3" borderId="1" xfId="0" applyFont="1" applyFill="1" applyBorder="1" applyAlignment="1" applyProtection="1">
      <alignment horizontal="center" wrapText="1"/>
      <protection locked="0"/>
    </xf>
    <xf numFmtId="0" fontId="2" fillId="3" borderId="4" xfId="0" applyFont="1" applyFill="1" applyBorder="1" applyAlignment="1" applyProtection="1">
      <alignment horizontal="center" wrapText="1"/>
      <protection locked="0"/>
    </xf>
    <xf numFmtId="0" fontId="2" fillId="3" borderId="6" xfId="0" applyFont="1" applyFill="1" applyBorder="1" applyAlignment="1" applyProtection="1">
      <alignment horizontal="center" wrapText="1"/>
      <protection locked="0"/>
    </xf>
    <xf numFmtId="0" fontId="2" fillId="3" borderId="5" xfId="0" applyFont="1" applyFill="1" applyBorder="1" applyAlignment="1" applyProtection="1">
      <alignment horizontal="center" wrapText="1"/>
      <protection locked="0"/>
    </xf>
    <xf numFmtId="9" fontId="2" fillId="2" borderId="1" xfId="0" applyNumberFormat="1" applyFont="1" applyFill="1" applyBorder="1" applyAlignment="1">
      <alignment horizontal="center" wrapText="1"/>
    </xf>
    <xf numFmtId="2" fontId="2" fillId="2" borderId="1" xfId="0" applyNumberFormat="1" applyFont="1" applyFill="1" applyBorder="1" applyAlignment="1">
      <alignment horizontal="center"/>
    </xf>
    <xf numFmtId="0" fontId="2" fillId="0" borderId="4"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3" fillId="0" borderId="1" xfId="0" applyFont="1" applyBorder="1" applyAlignment="1">
      <alignment horizontal="center" wrapText="1"/>
    </xf>
    <xf numFmtId="0" fontId="2" fillId="0" borderId="0" xfId="0" applyFont="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9" fontId="2" fillId="2" borderId="1" xfId="3" applyFont="1" applyFill="1" applyBorder="1" applyAlignment="1">
      <alignment horizontal="center" wrapText="1"/>
    </xf>
    <xf numFmtId="0" fontId="3" fillId="0" borderId="4" xfId="0" applyFont="1" applyBorder="1" applyAlignment="1">
      <alignment horizontal="right" wrapText="1"/>
    </xf>
    <xf numFmtId="0" fontId="3" fillId="0" borderId="6" xfId="0" applyFont="1" applyBorder="1" applyAlignment="1">
      <alignment horizontal="right" wrapText="1"/>
    </xf>
    <xf numFmtId="0" fontId="3" fillId="0" borderId="5" xfId="0" applyFont="1" applyBorder="1" applyAlignment="1">
      <alignment horizontal="right" wrapText="1"/>
    </xf>
    <xf numFmtId="0" fontId="2" fillId="0" borderId="2" xfId="0" applyFont="1" applyBorder="1" applyAlignment="1">
      <alignment horizontal="center" wrapText="1"/>
    </xf>
    <xf numFmtId="0" fontId="2" fillId="0" borderId="1" xfId="0" applyFont="1" applyBorder="1" applyAlignment="1">
      <alignment horizont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10" fontId="3" fillId="2" borderId="1" xfId="3" applyNumberFormat="1" applyFont="1" applyFill="1" applyBorder="1" applyAlignment="1">
      <alignment horizontal="center" wrapText="1"/>
    </xf>
    <xf numFmtId="0" fontId="2" fillId="2" borderId="1" xfId="0" applyFont="1" applyFill="1" applyBorder="1" applyAlignment="1">
      <alignment horizontal="center" wrapText="1"/>
    </xf>
    <xf numFmtId="0" fontId="3" fillId="0" borderId="1" xfId="0" applyFont="1" applyBorder="1" applyAlignment="1">
      <alignment horizontal="center"/>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4" fillId="0" borderId="0" xfId="2" applyBorder="1" applyAlignment="1" applyProtection="1">
      <alignment horizontal="center"/>
    </xf>
    <xf numFmtId="0" fontId="11" fillId="4" borderId="4" xfId="0" applyFont="1" applyFill="1" applyBorder="1" applyAlignment="1">
      <alignment horizontal="left" wrapText="1"/>
    </xf>
    <xf numFmtId="0" fontId="11" fillId="4" borderId="6" xfId="0" applyFont="1" applyFill="1" applyBorder="1" applyAlignment="1">
      <alignment horizontal="left"/>
    </xf>
    <xf numFmtId="0" fontId="11" fillId="4" borderId="5" xfId="0" applyFont="1" applyFill="1" applyBorder="1" applyAlignment="1">
      <alignment horizontal="left"/>
    </xf>
    <xf numFmtId="1" fontId="2" fillId="3" borderId="4" xfId="0" applyNumberFormat="1" applyFont="1" applyFill="1" applyBorder="1" applyAlignment="1" applyProtection="1">
      <alignment horizontal="left" wrapText="1"/>
      <protection locked="0"/>
    </xf>
    <xf numFmtId="1" fontId="2" fillId="3" borderId="6" xfId="0" applyNumberFormat="1" applyFont="1" applyFill="1" applyBorder="1" applyAlignment="1" applyProtection="1">
      <alignment horizontal="left" wrapText="1"/>
      <protection locked="0"/>
    </xf>
    <xf numFmtId="1" fontId="2" fillId="3" borderId="5" xfId="0" applyNumberFormat="1" applyFont="1" applyFill="1" applyBorder="1" applyAlignment="1" applyProtection="1">
      <alignment horizontal="left" wrapText="1"/>
      <protection locked="0"/>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9" fontId="2" fillId="2" borderId="1" xfId="3" applyFont="1" applyFill="1" applyBorder="1" applyAlignment="1">
      <alignment horizontal="center"/>
    </xf>
    <xf numFmtId="0" fontId="2" fillId="0" borderId="1" xfId="0" applyFont="1" applyBorder="1" applyAlignment="1">
      <alignment horizontal="left" wrapText="1"/>
    </xf>
    <xf numFmtId="44" fontId="2" fillId="2" borderId="1" xfId="0" applyNumberFormat="1" applyFont="1" applyFill="1" applyBorder="1" applyAlignment="1">
      <alignment horizontal="center" wrapText="1"/>
    </xf>
    <xf numFmtId="10" fontId="2" fillId="2" borderId="1" xfId="0" applyNumberFormat="1" applyFont="1" applyFill="1" applyBorder="1" applyAlignment="1">
      <alignment horizontal="center" wrapText="1"/>
    </xf>
    <xf numFmtId="10" fontId="2" fillId="2" borderId="4" xfId="0" applyNumberFormat="1" applyFont="1" applyFill="1" applyBorder="1" applyAlignment="1">
      <alignment horizontal="center" wrapText="1"/>
    </xf>
    <xf numFmtId="10" fontId="2" fillId="2" borderId="6" xfId="0" applyNumberFormat="1" applyFont="1" applyFill="1" applyBorder="1" applyAlignment="1">
      <alignment horizontal="center" wrapText="1"/>
    </xf>
    <xf numFmtId="10" fontId="2" fillId="2" borderId="5" xfId="0" applyNumberFormat="1" applyFont="1" applyFill="1" applyBorder="1" applyAlignment="1">
      <alignment horizontal="center" wrapText="1"/>
    </xf>
    <xf numFmtId="9" fontId="2" fillId="2" borderId="2" xfId="3" applyFont="1" applyFill="1" applyBorder="1" applyAlignment="1">
      <alignment horizontal="center"/>
    </xf>
    <xf numFmtId="9" fontId="2" fillId="2" borderId="4" xfId="3" applyFont="1" applyFill="1" applyBorder="1" applyAlignment="1">
      <alignment horizontal="center"/>
    </xf>
    <xf numFmtId="9" fontId="2" fillId="2" borderId="5" xfId="3" applyFont="1" applyFill="1" applyBorder="1" applyAlignment="1">
      <alignment horizontal="center"/>
    </xf>
    <xf numFmtId="44" fontId="2" fillId="2" borderId="1" xfId="3" applyNumberFormat="1" applyFont="1" applyFill="1" applyBorder="1" applyAlignment="1">
      <alignment horizontal="center" wrapText="1"/>
    </xf>
    <xf numFmtId="0" fontId="3" fillId="0" borderId="1" xfId="0" applyFont="1" applyBorder="1" applyAlignment="1">
      <alignment horizontal="right"/>
    </xf>
    <xf numFmtId="0" fontId="5" fillId="0" borderId="1" xfId="0" applyFont="1" applyBorder="1" applyAlignment="1">
      <alignment horizontal="center" wrapText="1"/>
    </xf>
    <xf numFmtId="0" fontId="2" fillId="2" borderId="1" xfId="0" applyFont="1" applyFill="1" applyBorder="1" applyAlignment="1">
      <alignment horizontal="center"/>
    </xf>
    <xf numFmtId="0" fontId="3" fillId="0" borderId="1" xfId="0" applyFont="1" applyBorder="1" applyAlignment="1">
      <alignment horizontal="left" wrapText="1"/>
    </xf>
    <xf numFmtId="0" fontId="3" fillId="0" borderId="1" xfId="0" applyFont="1" applyBorder="1" applyAlignment="1">
      <alignment horizontal="right" wrapText="1"/>
    </xf>
    <xf numFmtId="0" fontId="3" fillId="0" borderId="4" xfId="0" applyFont="1" applyBorder="1" applyAlignment="1">
      <alignment horizontal="left" wrapText="1"/>
    </xf>
    <xf numFmtId="0" fontId="3" fillId="0" borderId="6" xfId="0" applyFont="1" applyBorder="1" applyAlignment="1">
      <alignment horizontal="left" wrapText="1"/>
    </xf>
    <xf numFmtId="0" fontId="3" fillId="0" borderId="5" xfId="0" applyFont="1" applyBorder="1" applyAlignment="1">
      <alignment horizontal="left" wrapText="1"/>
    </xf>
    <xf numFmtId="0" fontId="2" fillId="0" borderId="1" xfId="0" applyFont="1" applyBorder="1" applyAlignment="1">
      <alignment wrapText="1"/>
    </xf>
    <xf numFmtId="0" fontId="2" fillId="0" borderId="0" xfId="0" applyFont="1" applyAlignment="1">
      <alignment horizontal="center" wrapText="1"/>
    </xf>
    <xf numFmtId="0" fontId="3" fillId="0" borderId="7" xfId="0" applyFont="1" applyBorder="1" applyAlignment="1">
      <alignment horizontal="center" wrapText="1"/>
    </xf>
    <xf numFmtId="44" fontId="2" fillId="2" borderId="4" xfId="0" applyNumberFormat="1" applyFont="1" applyFill="1" applyBorder="1" applyAlignment="1">
      <alignment horizontal="center" wrapText="1"/>
    </xf>
    <xf numFmtId="44" fontId="2" fillId="2" borderId="5" xfId="0" applyNumberFormat="1" applyFont="1" applyFill="1" applyBorder="1" applyAlignment="1">
      <alignment horizontal="center" wrapText="1"/>
    </xf>
    <xf numFmtId="14" fontId="2" fillId="3" borderId="1" xfId="0" applyNumberFormat="1" applyFont="1" applyFill="1" applyBorder="1" applyAlignment="1" applyProtection="1">
      <alignment horizontal="center" wrapText="1"/>
      <protection locked="0"/>
    </xf>
    <xf numFmtId="14" fontId="2" fillId="3" borderId="4" xfId="0" applyNumberFormat="1" applyFont="1" applyFill="1" applyBorder="1" applyAlignment="1" applyProtection="1">
      <alignment horizontal="center" wrapText="1"/>
      <protection locked="0"/>
    </xf>
    <xf numFmtId="0" fontId="3" fillId="0" borderId="2" xfId="0" applyFont="1" applyBorder="1" applyAlignment="1">
      <alignment horizontal="center" wrapText="1"/>
    </xf>
    <xf numFmtId="0" fontId="8" fillId="0" borderId="8" xfId="0" applyFont="1" applyBorder="1" applyAlignment="1">
      <alignment horizontal="center" wrapText="1"/>
    </xf>
    <xf numFmtId="0" fontId="8" fillId="0" borderId="3" xfId="0" applyFont="1" applyBorder="1" applyAlignment="1">
      <alignment horizontal="center" wrapText="1"/>
    </xf>
    <xf numFmtId="0" fontId="8" fillId="0" borderId="11" xfId="0" applyFont="1" applyBorder="1" applyAlignment="1">
      <alignment horizontal="center" wrapText="1"/>
    </xf>
    <xf numFmtId="0" fontId="8" fillId="0" borderId="13" xfId="0" applyFont="1" applyBorder="1" applyAlignment="1">
      <alignment horizontal="center" wrapText="1"/>
    </xf>
    <xf numFmtId="44" fontId="3" fillId="0" borderId="8" xfId="0" applyNumberFormat="1" applyFont="1" applyBorder="1" applyAlignment="1">
      <alignment horizontal="center" wrapText="1"/>
    </xf>
    <xf numFmtId="44" fontId="3" fillId="0" borderId="0" xfId="0" applyNumberFormat="1" applyFont="1" applyAlignment="1">
      <alignment horizontal="center" wrapText="1"/>
    </xf>
    <xf numFmtId="44" fontId="3" fillId="0" borderId="11" xfId="0" applyNumberFormat="1" applyFont="1" applyBorder="1" applyAlignment="1">
      <alignment horizontal="center" wrapText="1"/>
    </xf>
    <xf numFmtId="44" fontId="3" fillId="0" borderId="12" xfId="0" applyNumberFormat="1" applyFont="1" applyBorder="1" applyAlignment="1">
      <alignment horizontal="center" wrapText="1"/>
    </xf>
    <xf numFmtId="3" fontId="3" fillId="0" borderId="1" xfId="0" applyNumberFormat="1" applyFont="1" applyBorder="1" applyAlignment="1">
      <alignment horizontal="center"/>
    </xf>
    <xf numFmtId="0" fontId="9" fillId="0" borderId="0" xfId="0" applyFont="1" applyAlignment="1">
      <alignment horizontal="center"/>
    </xf>
    <xf numFmtId="1" fontId="2" fillId="2" borderId="4" xfId="0" applyNumberFormat="1" applyFont="1" applyFill="1" applyBorder="1" applyAlignment="1">
      <alignment horizontal="center"/>
    </xf>
    <xf numFmtId="0" fontId="2" fillId="2" borderId="6" xfId="0" applyFont="1" applyFill="1" applyBorder="1" applyAlignment="1">
      <alignment horizontal="center"/>
    </xf>
    <xf numFmtId="0" fontId="2" fillId="2" borderId="5" xfId="0" applyFont="1" applyFill="1" applyBorder="1" applyAlignment="1">
      <alignment horizontal="center"/>
    </xf>
  </cellXfs>
  <cellStyles count="4">
    <cellStyle name="Currency" xfId="1" builtinId="4"/>
    <cellStyle name="Hyperlink" xfId="2" builtinId="8"/>
    <cellStyle name="Normal" xfId="0" builtinId="0"/>
    <cellStyle name="Percent" xfId="3" builtinId="5"/>
  </cellStyles>
  <dxfs count="1">
    <dxf>
      <font>
        <color rgb="FF00B05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N139"/>
  <sheetViews>
    <sheetView showGridLines="0" zoomScale="120" workbookViewId="0"/>
  </sheetViews>
  <sheetFormatPr defaultColWidth="2.26953125" defaultRowHeight="13.25" x14ac:dyDescent="0.65"/>
  <cols>
    <col min="1" max="1" width="1.54296875" style="2" customWidth="1"/>
    <col min="2" max="2" width="22" style="2" customWidth="1"/>
    <col min="3" max="4" width="3.26953125" style="2" customWidth="1"/>
    <col min="5" max="7" width="3.7265625" style="2" customWidth="1"/>
    <col min="8" max="8" width="3.453125" style="2" customWidth="1"/>
    <col min="9" max="9" width="3.26953125" style="2" customWidth="1"/>
    <col min="10" max="10" width="3.453125" style="2" customWidth="1"/>
    <col min="11" max="11" width="4.1796875" style="2" customWidth="1"/>
    <col min="12" max="12" width="3.26953125" style="2" customWidth="1"/>
    <col min="13" max="13" width="4" style="2" customWidth="1"/>
    <col min="14" max="14" width="6" style="2" customWidth="1"/>
    <col min="15" max="15" width="9.1796875" style="2" customWidth="1"/>
    <col min="16" max="16" width="12.1796875" style="2" customWidth="1"/>
    <col min="17" max="17" width="1.1796875" style="2" customWidth="1"/>
    <col min="18" max="18" width="9.1796875" style="2" hidden="1" customWidth="1"/>
    <col min="19" max="19" width="10.54296875" style="2" hidden="1" customWidth="1"/>
    <col min="20" max="20" width="10.1796875" style="2" hidden="1" customWidth="1"/>
    <col min="21" max="130" width="9.1796875" style="2" hidden="1" customWidth="1"/>
    <col min="131" max="255" width="9.1796875" style="2" customWidth="1"/>
    <col min="256" max="16384" width="2.26953125" style="2"/>
  </cols>
  <sheetData>
    <row r="1" spans="2:170" x14ac:dyDescent="0.65">
      <c r="B1" s="76" t="s">
        <v>74</v>
      </c>
      <c r="C1" s="76"/>
      <c r="D1" s="76"/>
      <c r="E1" s="76"/>
      <c r="F1" s="76"/>
      <c r="G1" s="76"/>
      <c r="H1" s="76"/>
      <c r="I1" s="76"/>
      <c r="J1" s="76"/>
      <c r="K1" s="76"/>
      <c r="L1" s="76"/>
      <c r="M1" s="76"/>
      <c r="N1" s="76"/>
      <c r="O1" s="76"/>
      <c r="P1" s="76"/>
    </row>
    <row r="3" spans="2:170" ht="15" customHeight="1" x14ac:dyDescent="0.65">
      <c r="B3" s="3" t="s">
        <v>53</v>
      </c>
      <c r="C3" s="101"/>
      <c r="D3" s="102"/>
      <c r="E3" s="102"/>
      <c r="F3" s="102"/>
      <c r="G3" s="102"/>
      <c r="H3" s="102"/>
      <c r="I3" s="102"/>
      <c r="J3" s="103"/>
      <c r="K3" s="1"/>
      <c r="L3" s="101"/>
      <c r="M3" s="102"/>
      <c r="N3" s="102"/>
      <c r="O3" s="102"/>
      <c r="P3" s="103"/>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2:170" ht="9" customHeight="1" x14ac:dyDescent="0.65">
      <c r="B4" s="76"/>
      <c r="C4" s="76"/>
      <c r="D4" s="76"/>
      <c r="E4" s="76"/>
      <c r="F4" s="76"/>
      <c r="G4" s="76"/>
      <c r="H4" s="76"/>
      <c r="I4" s="76"/>
      <c r="J4" s="76"/>
      <c r="K4" s="76"/>
      <c r="L4" s="76"/>
      <c r="M4" s="76"/>
      <c r="N4" s="76"/>
      <c r="O4" s="76"/>
      <c r="P4" s="76"/>
    </row>
    <row r="5" spans="2:170" ht="21" customHeight="1" x14ac:dyDescent="0.65">
      <c r="B5" s="104" t="s">
        <v>7</v>
      </c>
      <c r="C5" s="105"/>
      <c r="D5" s="105"/>
      <c r="E5" s="105"/>
      <c r="F5" s="105"/>
      <c r="G5" s="105"/>
      <c r="H5" s="105"/>
      <c r="I5" s="105"/>
      <c r="J5" s="105"/>
      <c r="K5" s="105"/>
      <c r="L5" s="105"/>
      <c r="M5" s="105"/>
      <c r="N5" s="105"/>
      <c r="O5" s="105"/>
      <c r="P5" s="106"/>
      <c r="R5" s="3"/>
      <c r="S5" s="20">
        <v>38353</v>
      </c>
      <c r="T5" s="12"/>
      <c r="U5" s="3"/>
      <c r="V5" s="3"/>
      <c r="W5" s="3"/>
      <c r="X5" s="3"/>
      <c r="Y5" s="3"/>
      <c r="Z5" s="3"/>
      <c r="AA5" s="3"/>
      <c r="AB5" s="3"/>
      <c r="AC5" s="3"/>
      <c r="AD5" s="3"/>
      <c r="AE5" s="3"/>
      <c r="AF5" s="3"/>
      <c r="AG5" s="3"/>
    </row>
    <row r="6" spans="2:170" ht="65.25" customHeight="1" x14ac:dyDescent="0.65">
      <c r="B6" s="107" t="s">
        <v>33</v>
      </c>
      <c r="C6" s="108"/>
      <c r="D6" s="108"/>
      <c r="E6" s="108"/>
      <c r="F6" s="108"/>
      <c r="G6" s="108"/>
      <c r="H6" s="108"/>
      <c r="I6" s="108"/>
      <c r="J6" s="108"/>
      <c r="K6" s="108"/>
      <c r="L6" s="108"/>
      <c r="M6" s="108"/>
      <c r="N6" s="108"/>
      <c r="O6" s="108"/>
      <c r="P6" s="109"/>
      <c r="R6" s="3"/>
      <c r="S6" s="3"/>
      <c r="T6" s="3"/>
      <c r="U6" s="3"/>
      <c r="V6" s="3"/>
      <c r="W6" s="3"/>
      <c r="X6" s="3"/>
      <c r="Y6" s="3"/>
      <c r="Z6" s="3"/>
      <c r="AA6" s="3"/>
      <c r="AB6" s="3"/>
      <c r="AC6" s="3"/>
      <c r="AD6" s="3"/>
      <c r="AE6" s="3"/>
      <c r="AF6" s="3"/>
      <c r="AG6" s="3"/>
    </row>
    <row r="7" spans="2:170" ht="29.25" customHeight="1" x14ac:dyDescent="0.65">
      <c r="B7" s="59"/>
      <c r="C7" s="107" t="s">
        <v>66</v>
      </c>
      <c r="D7" s="108"/>
      <c r="E7" s="109"/>
      <c r="F7" s="134"/>
      <c r="G7" s="134"/>
      <c r="H7" s="135"/>
      <c r="I7" s="77"/>
      <c r="J7" s="77"/>
      <c r="K7" s="77"/>
      <c r="L7" s="77"/>
      <c r="M7" s="77"/>
      <c r="N7" s="77"/>
      <c r="O7" s="77"/>
      <c r="P7" s="77"/>
      <c r="R7" s="3"/>
      <c r="S7" s="3"/>
      <c r="T7" s="3"/>
      <c r="U7" s="3"/>
      <c r="V7" s="3"/>
      <c r="W7" s="3"/>
      <c r="X7" s="3"/>
      <c r="Y7" s="3"/>
      <c r="Z7" s="3"/>
      <c r="AA7" s="3"/>
      <c r="AB7" s="3"/>
      <c r="AC7" s="3"/>
      <c r="AD7" s="3"/>
      <c r="AE7" s="3"/>
      <c r="AF7" s="3"/>
      <c r="AG7" s="3"/>
    </row>
    <row r="8" spans="2:170" ht="36.75" customHeight="1" x14ac:dyDescent="0.65">
      <c r="B8" s="65"/>
      <c r="C8" s="75" t="s">
        <v>0</v>
      </c>
      <c r="D8" s="75"/>
      <c r="E8" s="75"/>
      <c r="F8" s="75"/>
      <c r="G8" s="75"/>
      <c r="H8" s="75"/>
      <c r="I8" s="75" t="s">
        <v>27</v>
      </c>
      <c r="J8" s="75"/>
      <c r="K8" s="75"/>
      <c r="L8" s="75"/>
      <c r="M8" s="75"/>
      <c r="N8" s="75"/>
      <c r="O8" s="89"/>
      <c r="P8" s="90"/>
      <c r="R8" s="3"/>
      <c r="S8" s="3"/>
      <c r="T8" s="3"/>
      <c r="U8" s="3"/>
      <c r="V8" s="3"/>
      <c r="W8" s="3"/>
      <c r="X8" s="3"/>
      <c r="Y8" s="3"/>
      <c r="Z8" s="3"/>
      <c r="AA8" s="3"/>
      <c r="AB8" s="3"/>
      <c r="AC8" s="3"/>
      <c r="AD8" s="3"/>
      <c r="AE8" s="3"/>
      <c r="AF8" s="3"/>
      <c r="AG8" s="3"/>
    </row>
    <row r="9" spans="2:170" ht="18" customHeight="1" x14ac:dyDescent="0.65">
      <c r="B9" s="23"/>
      <c r="C9" s="88" t="s">
        <v>1</v>
      </c>
      <c r="D9" s="88"/>
      <c r="E9" s="88"/>
      <c r="F9" s="88" t="s">
        <v>2</v>
      </c>
      <c r="G9" s="88"/>
      <c r="H9" s="88"/>
      <c r="I9" s="88" t="s">
        <v>1</v>
      </c>
      <c r="J9" s="88"/>
      <c r="K9" s="88"/>
      <c r="L9" s="88" t="s">
        <v>2</v>
      </c>
      <c r="M9" s="88"/>
      <c r="N9" s="88"/>
      <c r="O9" s="89" t="str">
        <f>IF(U12="ERROR",V12,IF(U13="ERROR",V13,IF(U14="ERROR",V14,IF(U15="ERROR",V15,IF(AND(T12=0,T14=6),V11,IF(AND(T13=0,T15=6),V11,""))))))</f>
        <v/>
      </c>
      <c r="P9" s="90"/>
      <c r="R9" s="3"/>
      <c r="AA9" s="3"/>
      <c r="AB9" s="3"/>
      <c r="AC9" s="3"/>
      <c r="AD9" s="3"/>
      <c r="AE9" s="3"/>
      <c r="AF9" s="3"/>
      <c r="AG9" s="3"/>
    </row>
    <row r="10" spans="2:170" ht="18" customHeight="1" x14ac:dyDescent="0.65">
      <c r="B10" s="45" t="s">
        <v>3</v>
      </c>
      <c r="C10" s="67"/>
      <c r="D10" s="68"/>
      <c r="E10" s="69"/>
      <c r="F10" s="67"/>
      <c r="G10" s="68"/>
      <c r="H10" s="69"/>
      <c r="I10" s="66"/>
      <c r="J10" s="66"/>
      <c r="K10" s="66"/>
      <c r="L10" s="66"/>
      <c r="M10" s="66"/>
      <c r="N10" s="66"/>
      <c r="O10" s="137"/>
      <c r="P10" s="138"/>
      <c r="R10" s="3"/>
      <c r="AA10" s="3"/>
      <c r="AB10" s="3"/>
      <c r="AC10" s="3"/>
      <c r="AD10" s="3"/>
      <c r="AE10" s="3"/>
      <c r="AF10" s="3"/>
      <c r="AG10" s="3"/>
    </row>
    <row r="11" spans="2:170" ht="18" customHeight="1" x14ac:dyDescent="0.65">
      <c r="B11" s="53">
        <v>1000</v>
      </c>
      <c r="C11" s="67"/>
      <c r="D11" s="68"/>
      <c r="E11" s="69"/>
      <c r="F11" s="67"/>
      <c r="G11" s="68"/>
      <c r="H11" s="69"/>
      <c r="I11" s="66"/>
      <c r="J11" s="66"/>
      <c r="K11" s="66"/>
      <c r="L11" s="66"/>
      <c r="M11" s="66"/>
      <c r="N11" s="66"/>
      <c r="O11" s="137"/>
      <c r="P11" s="138"/>
      <c r="R11" s="3"/>
      <c r="S11" s="75" t="s">
        <v>75</v>
      </c>
      <c r="T11" s="75"/>
      <c r="U11" s="28"/>
      <c r="V11" s="72" t="s">
        <v>80</v>
      </c>
      <c r="W11" s="73"/>
      <c r="X11" s="73"/>
      <c r="Y11" s="73"/>
      <c r="Z11" s="73"/>
      <c r="AA11" s="74"/>
      <c r="AB11" s="3"/>
      <c r="AC11" s="3"/>
      <c r="AD11" s="3"/>
      <c r="AE11" s="3"/>
      <c r="AF11" s="3"/>
    </row>
    <row r="12" spans="2:170" ht="18" customHeight="1" x14ac:dyDescent="0.65">
      <c r="B12" s="53">
        <v>2000</v>
      </c>
      <c r="C12" s="67"/>
      <c r="D12" s="68"/>
      <c r="E12" s="69"/>
      <c r="F12" s="67"/>
      <c r="G12" s="68"/>
      <c r="H12" s="69"/>
      <c r="I12" s="66"/>
      <c r="J12" s="66"/>
      <c r="K12" s="66"/>
      <c r="L12" s="66"/>
      <c r="M12" s="66"/>
      <c r="N12" s="66"/>
      <c r="O12" s="137"/>
      <c r="P12" s="138"/>
      <c r="R12" s="3"/>
      <c r="S12" s="28" t="s">
        <v>76</v>
      </c>
      <c r="T12" s="5">
        <f>COUNTIF(C10:C15,"")</f>
        <v>6</v>
      </c>
      <c r="U12" s="4" t="str">
        <f>IF(AND(T12&gt;0,T12&lt;6),"ERROR","OK")</f>
        <v>OK</v>
      </c>
      <c r="V12" s="72" t="s">
        <v>46</v>
      </c>
      <c r="W12" s="73"/>
      <c r="X12" s="73"/>
      <c r="Y12" s="73"/>
      <c r="Z12" s="73"/>
      <c r="AA12" s="74"/>
      <c r="AF12" s="3"/>
    </row>
    <row r="13" spans="2:170" ht="18" customHeight="1" x14ac:dyDescent="0.65">
      <c r="B13" s="53">
        <v>3000</v>
      </c>
      <c r="C13" s="67"/>
      <c r="D13" s="68"/>
      <c r="E13" s="69"/>
      <c r="F13" s="67"/>
      <c r="G13" s="68"/>
      <c r="H13" s="69"/>
      <c r="I13" s="66"/>
      <c r="J13" s="66"/>
      <c r="K13" s="66"/>
      <c r="L13" s="66"/>
      <c r="M13" s="66"/>
      <c r="N13" s="66"/>
      <c r="O13" s="137"/>
      <c r="P13" s="138"/>
      <c r="R13" s="3"/>
      <c r="S13" s="28" t="s">
        <v>77</v>
      </c>
      <c r="T13" s="4">
        <f>COUNTIF(F10:F15,"")</f>
        <v>6</v>
      </c>
      <c r="U13" s="4" t="str">
        <f>IF(AND(T13&gt;0,T13&lt;6),"ERROR","OK")</f>
        <v>OK</v>
      </c>
      <c r="V13" s="72" t="s">
        <v>51</v>
      </c>
      <c r="W13" s="73"/>
      <c r="X13" s="73"/>
      <c r="Y13" s="73"/>
      <c r="Z13" s="73"/>
      <c r="AA13" s="74"/>
      <c r="AF13" s="3"/>
    </row>
    <row r="14" spans="2:170" ht="18" customHeight="1" x14ac:dyDescent="0.65">
      <c r="B14" s="53">
        <v>4000</v>
      </c>
      <c r="C14" s="67"/>
      <c r="D14" s="68"/>
      <c r="E14" s="69"/>
      <c r="F14" s="67"/>
      <c r="G14" s="68"/>
      <c r="H14" s="69"/>
      <c r="I14" s="66"/>
      <c r="J14" s="66"/>
      <c r="K14" s="66"/>
      <c r="L14" s="66"/>
      <c r="M14" s="66"/>
      <c r="N14" s="66"/>
      <c r="O14" s="137"/>
      <c r="P14" s="138"/>
      <c r="R14" s="3"/>
      <c r="S14" s="28" t="s">
        <v>78</v>
      </c>
      <c r="T14" s="4">
        <f>COUNTIF(I10:I15,"")</f>
        <v>6</v>
      </c>
      <c r="U14" s="4" t="str">
        <f>IF(AND(T14&gt;0,T14&lt;6),"ERROR","OK")</f>
        <v>OK</v>
      </c>
      <c r="V14" s="72" t="s">
        <v>54</v>
      </c>
      <c r="W14" s="73"/>
      <c r="X14" s="73"/>
      <c r="Y14" s="73"/>
      <c r="Z14" s="73"/>
      <c r="AA14" s="74"/>
      <c r="AF14" s="3"/>
    </row>
    <row r="15" spans="2:170" ht="18" customHeight="1" x14ac:dyDescent="0.65">
      <c r="B15" s="53">
        <v>6000</v>
      </c>
      <c r="C15" s="67"/>
      <c r="D15" s="68"/>
      <c r="E15" s="69"/>
      <c r="F15" s="67"/>
      <c r="G15" s="68"/>
      <c r="H15" s="69"/>
      <c r="I15" s="66"/>
      <c r="J15" s="66"/>
      <c r="K15" s="66"/>
      <c r="L15" s="66"/>
      <c r="M15" s="66"/>
      <c r="N15" s="66"/>
      <c r="O15" s="139"/>
      <c r="P15" s="140"/>
      <c r="R15" s="3"/>
      <c r="S15" s="28" t="s">
        <v>79</v>
      </c>
      <c r="T15" s="4">
        <f>COUNTIF(L10:L15,"")</f>
        <v>6</v>
      </c>
      <c r="U15" s="4" t="str">
        <f>IF(AND(T15&gt;0,T15&lt;6),"ERROR","OK")</f>
        <v>OK</v>
      </c>
      <c r="V15" s="72" t="s">
        <v>4</v>
      </c>
      <c r="W15" s="73"/>
      <c r="X15" s="73"/>
      <c r="Y15" s="73"/>
      <c r="Z15" s="73"/>
      <c r="AA15" s="74"/>
      <c r="AF15" s="3"/>
      <c r="AG15" s="3"/>
    </row>
    <row r="16" spans="2:170" ht="18" customHeight="1" x14ac:dyDescent="0.65">
      <c r="B16" s="45" t="s">
        <v>5</v>
      </c>
      <c r="C16" s="92">
        <f>SUM(C10:C15)</f>
        <v>0</v>
      </c>
      <c r="D16" s="92"/>
      <c r="E16" s="92"/>
      <c r="F16" s="92">
        <f>SUM(F10:F15)</f>
        <v>0</v>
      </c>
      <c r="G16" s="92"/>
      <c r="H16" s="92"/>
      <c r="I16" s="92">
        <f>SUM(I10:I15)</f>
        <v>0</v>
      </c>
      <c r="J16" s="92"/>
      <c r="K16" s="92"/>
      <c r="L16" s="92">
        <f>SUM(L10:L15)</f>
        <v>0</v>
      </c>
      <c r="M16" s="92"/>
      <c r="N16" s="92"/>
      <c r="O16" s="79"/>
      <c r="P16" s="80"/>
      <c r="R16" s="3"/>
      <c r="S16" s="3"/>
      <c r="T16" s="3"/>
      <c r="U16" s="3"/>
      <c r="V16" s="3"/>
      <c r="W16" s="3"/>
      <c r="X16" s="3"/>
      <c r="Y16" s="3"/>
      <c r="Z16" s="3"/>
      <c r="AA16" s="3"/>
      <c r="AB16" s="3"/>
      <c r="AC16" s="3"/>
      <c r="AD16" s="3"/>
      <c r="AE16" s="3"/>
      <c r="AF16" s="3"/>
      <c r="AG16" s="3"/>
    </row>
    <row r="17" spans="2:33" ht="18" customHeight="1" x14ac:dyDescent="0.65">
      <c r="B17" s="45" t="s">
        <v>41</v>
      </c>
      <c r="C17" s="91">
        <f>IF(O9&lt;&gt;"",0,'Hearing-Table'!B3)</f>
        <v>0</v>
      </c>
      <c r="D17" s="91"/>
      <c r="E17" s="91"/>
      <c r="F17" s="91">
        <f>IF(O9&lt;&gt;"",0,'Hearing-Table'!C3)</f>
        <v>0</v>
      </c>
      <c r="G17" s="91"/>
      <c r="H17" s="91"/>
      <c r="I17" s="91">
        <f>IF(O9&lt;&gt;"",0,'Hearing-Table'!B6)</f>
        <v>0</v>
      </c>
      <c r="J17" s="91"/>
      <c r="K17" s="91"/>
      <c r="L17" s="91">
        <f>IF(O9&lt;&gt;"",0,'Hearing-Table'!C6)</f>
        <v>0</v>
      </c>
      <c r="M17" s="91"/>
      <c r="N17" s="91"/>
      <c r="O17" s="81"/>
      <c r="P17" s="82"/>
      <c r="R17" s="3"/>
      <c r="S17" s="3"/>
      <c r="T17" s="3"/>
      <c r="U17" s="3"/>
      <c r="V17" s="3"/>
      <c r="W17" s="3"/>
      <c r="X17" s="3"/>
      <c r="Y17" s="3"/>
      <c r="Z17" s="3"/>
      <c r="AA17" s="3"/>
      <c r="AB17" s="3"/>
      <c r="AC17" s="3"/>
      <c r="AD17" s="3"/>
      <c r="AE17" s="3"/>
      <c r="AF17" s="3"/>
      <c r="AG17" s="3"/>
    </row>
    <row r="18" spans="2:33" ht="12" customHeight="1" x14ac:dyDescent="0.65">
      <c r="B18" s="130"/>
      <c r="C18" s="130"/>
      <c r="D18" s="130"/>
      <c r="E18" s="130"/>
      <c r="F18" s="130"/>
      <c r="G18" s="130"/>
      <c r="H18" s="130"/>
      <c r="I18" s="130"/>
      <c r="J18" s="130"/>
      <c r="K18" s="130"/>
      <c r="L18" s="130"/>
      <c r="M18" s="130"/>
      <c r="N18" s="130"/>
      <c r="O18" s="130"/>
      <c r="P18" s="130"/>
      <c r="R18" s="3"/>
      <c r="S18" s="3"/>
      <c r="T18" s="3"/>
      <c r="U18" s="3"/>
      <c r="V18" s="3"/>
      <c r="W18" s="3"/>
      <c r="X18" s="3"/>
      <c r="Y18" s="3"/>
      <c r="Z18" s="3"/>
      <c r="AA18" s="3"/>
      <c r="AB18" s="3"/>
      <c r="AC18" s="3"/>
      <c r="AD18" s="3"/>
      <c r="AE18" s="3"/>
      <c r="AF18" s="3"/>
      <c r="AG18" s="3"/>
    </row>
    <row r="19" spans="2:33" ht="12" customHeight="1" x14ac:dyDescent="0.65">
      <c r="B19" s="34"/>
      <c r="C19" s="34"/>
      <c r="D19" s="34"/>
      <c r="E19" s="34"/>
      <c r="F19" s="34"/>
      <c r="G19" s="34"/>
      <c r="H19" s="34"/>
      <c r="I19" s="34"/>
      <c r="J19" s="34"/>
      <c r="K19" s="34"/>
      <c r="L19" s="34"/>
      <c r="M19" s="34"/>
      <c r="N19" s="34"/>
      <c r="O19" s="34"/>
      <c r="P19" s="34"/>
      <c r="R19" s="3"/>
      <c r="U19" s="3"/>
      <c r="V19" s="3"/>
      <c r="W19" s="3"/>
      <c r="X19" s="3"/>
      <c r="Y19" s="3"/>
      <c r="Z19" s="3"/>
      <c r="AA19" s="3"/>
      <c r="AB19" s="3"/>
      <c r="AC19" s="3"/>
      <c r="AD19" s="3"/>
      <c r="AE19" s="3"/>
      <c r="AF19" s="3"/>
      <c r="AG19" s="3"/>
    </row>
    <row r="20" spans="2:33" ht="27.75" customHeight="1" x14ac:dyDescent="0.65">
      <c r="B20" s="75" t="s">
        <v>62</v>
      </c>
      <c r="C20" s="75"/>
      <c r="D20" s="75"/>
      <c r="E20" s="75"/>
      <c r="F20" s="131"/>
      <c r="G20" s="131"/>
      <c r="H20" s="131"/>
      <c r="I20" s="131"/>
      <c r="J20" s="131"/>
      <c r="K20" s="131"/>
      <c r="L20" s="131"/>
      <c r="M20" s="131"/>
      <c r="N20" s="131"/>
      <c r="O20" s="131"/>
      <c r="P20" s="131"/>
      <c r="R20" s="3"/>
      <c r="S20" s="3"/>
      <c r="T20" s="3"/>
      <c r="U20" s="3"/>
      <c r="V20" s="3"/>
      <c r="W20" s="3"/>
      <c r="X20" s="3"/>
      <c r="Y20" s="3"/>
      <c r="Z20" s="3"/>
      <c r="AA20" s="3"/>
      <c r="AB20" s="3"/>
      <c r="AC20" s="3"/>
      <c r="AD20" s="3"/>
      <c r="AE20" s="3"/>
      <c r="AF20" s="3"/>
      <c r="AG20" s="3"/>
    </row>
    <row r="21" spans="2:33" ht="44.25" customHeight="1" x14ac:dyDescent="0.65">
      <c r="B21" s="54" t="s">
        <v>49</v>
      </c>
      <c r="C21" s="46"/>
      <c r="D21" s="46"/>
      <c r="E21" s="46"/>
      <c r="F21" s="75" t="s">
        <v>57</v>
      </c>
      <c r="G21" s="75"/>
      <c r="H21" s="75"/>
      <c r="I21" s="75"/>
      <c r="J21" s="77"/>
      <c r="K21" s="77"/>
      <c r="L21" s="77"/>
      <c r="M21" s="77"/>
      <c r="N21" s="77"/>
      <c r="O21" s="77"/>
      <c r="P21" s="77"/>
      <c r="R21" s="77" t="s">
        <v>68</v>
      </c>
      <c r="S21" s="77"/>
      <c r="T21" s="3"/>
      <c r="U21" s="59" t="s">
        <v>69</v>
      </c>
      <c r="V21" s="36" t="s">
        <v>70</v>
      </c>
      <c r="W21" s="59" t="s">
        <v>71</v>
      </c>
      <c r="X21" s="59" t="s">
        <v>72</v>
      </c>
      <c r="Y21" s="3"/>
      <c r="Z21" s="3"/>
      <c r="AA21" s="3"/>
      <c r="AB21" s="3"/>
      <c r="AC21" s="3"/>
      <c r="AD21" s="3"/>
      <c r="AE21" s="3"/>
      <c r="AF21" s="3"/>
      <c r="AG21" s="3"/>
    </row>
    <row r="22" spans="2:33" ht="18" customHeight="1" x14ac:dyDescent="0.65">
      <c r="B22" s="36" t="s">
        <v>1</v>
      </c>
      <c r="C22" s="113" t="str">
        <f>IF(F7&lt;S5,"DOI&lt;05",S22)</f>
        <v>DOI&lt;05</v>
      </c>
      <c r="D22" s="113"/>
      <c r="E22" s="113"/>
      <c r="F22" s="4" t="s">
        <v>55</v>
      </c>
      <c r="G22" s="83">
        <v>0.19</v>
      </c>
      <c r="H22" s="83"/>
      <c r="I22" s="22" t="s">
        <v>56</v>
      </c>
      <c r="J22" s="117" t="str">
        <f>IF(F7&lt;S5,"DOI&lt;05",IF(AND(C22*G22&gt;0,C22*G22&lt;0.01),0.01,ROUND(C22*G22,2)))</f>
        <v>DOI&lt;05</v>
      </c>
      <c r="K22" s="117"/>
      <c r="L22" s="5"/>
      <c r="M22" s="141" t="s">
        <v>28</v>
      </c>
      <c r="N22" s="142"/>
      <c r="O22" s="87"/>
      <c r="P22" s="136" t="s">
        <v>31</v>
      </c>
      <c r="R22" s="59" t="s">
        <v>13</v>
      </c>
      <c r="S22" s="60">
        <f>IF(I17-C17&lt;0,0,I17-C17)</f>
        <v>0</v>
      </c>
      <c r="T22" s="3"/>
      <c r="U22" s="61">
        <f>MAX(J22,J23)</f>
        <v>0</v>
      </c>
      <c r="V22" s="61">
        <f>IF(AND(U22&gt;0,U22&lt;0.01),0.01,U22)</f>
        <v>0</v>
      </c>
      <c r="W22" s="62">
        <f>V22+V23*(1-V22)</f>
        <v>0</v>
      </c>
      <c r="X22" s="62">
        <f>ROUND(W22,2)</f>
        <v>0</v>
      </c>
      <c r="Y22" s="3"/>
      <c r="Z22" s="3"/>
      <c r="AA22" s="3"/>
      <c r="AB22" s="3"/>
      <c r="AC22" s="3"/>
      <c r="AD22" s="3"/>
      <c r="AE22" s="3"/>
      <c r="AF22" s="3"/>
      <c r="AG22" s="3"/>
    </row>
    <row r="23" spans="2:33" ht="18" customHeight="1" x14ac:dyDescent="0.65">
      <c r="B23" s="37" t="s">
        <v>2</v>
      </c>
      <c r="C23" s="114" t="str">
        <f>IF(F7&lt;S5,"DOI&lt;05",S23)</f>
        <v>DOI&lt;05</v>
      </c>
      <c r="D23" s="115"/>
      <c r="E23" s="116"/>
      <c r="F23" s="4" t="s">
        <v>55</v>
      </c>
      <c r="G23" s="83">
        <v>0.19</v>
      </c>
      <c r="H23" s="83"/>
      <c r="I23" s="29" t="s">
        <v>56</v>
      </c>
      <c r="J23" s="118" t="str">
        <f>IF(F7&lt;S5,"DOI&lt;05",IF(AND(C23*G23&gt;0,C23*G23&lt;0.01),0.01,ROUND(C23*G23,2)))</f>
        <v>DOI&lt;05</v>
      </c>
      <c r="K23" s="119"/>
      <c r="L23" s="4"/>
      <c r="M23" s="143"/>
      <c r="N23" s="144"/>
      <c r="O23" s="88"/>
      <c r="P23" s="75"/>
      <c r="R23" s="59" t="s">
        <v>14</v>
      </c>
      <c r="S23" s="60">
        <f>IF(L17-F17&lt;0,0,L17-F17)</f>
        <v>0</v>
      </c>
      <c r="T23" s="3"/>
      <c r="U23" s="61">
        <f>MIN(J22,J23)</f>
        <v>0</v>
      </c>
      <c r="V23" s="61">
        <f>IF(AND(U23&gt;0,U23&lt;0.01),0.01,U23)</f>
        <v>0</v>
      </c>
      <c r="X23" s="3"/>
      <c r="Y23" s="3"/>
      <c r="Z23" s="3"/>
      <c r="AA23" s="3"/>
      <c r="AB23" s="3"/>
      <c r="AC23" s="3"/>
      <c r="AD23" s="3"/>
      <c r="AE23" s="3"/>
      <c r="AF23" s="3"/>
      <c r="AG23" s="3"/>
    </row>
    <row r="24" spans="2:33" ht="18" customHeight="1" x14ac:dyDescent="0.65">
      <c r="B24" s="84" t="str">
        <f>IF(AND(C22&gt;0,C23&gt;0),"Monaural total (combined)","Monaural total")</f>
        <v>Monaural total (combined)</v>
      </c>
      <c r="C24" s="85"/>
      <c r="D24" s="85"/>
      <c r="E24" s="85"/>
      <c r="F24" s="85"/>
      <c r="G24" s="85"/>
      <c r="H24" s="86"/>
      <c r="I24" s="29" t="s">
        <v>56</v>
      </c>
      <c r="J24" s="83" t="str">
        <f>IF(F7&lt;S5,"DOI&lt;05",IF(OR(J22=0,J23=0),J22+J23,X22))</f>
        <v>DOI&lt;05</v>
      </c>
      <c r="K24" s="83"/>
      <c r="L24" s="4" t="s">
        <v>55</v>
      </c>
      <c r="M24" s="132">
        <f>SAWW!D6</f>
        <v>0</v>
      </c>
      <c r="N24" s="133"/>
      <c r="O24" s="22" t="s">
        <v>32</v>
      </c>
      <c r="P24" s="38" t="str">
        <f>IF(F7&lt;S5,"DOI&lt;05",ROUND(J24*M24*100,2))</f>
        <v>DOI&lt;05</v>
      </c>
      <c r="R24" s="3"/>
      <c r="S24" s="3"/>
      <c r="T24" s="3"/>
      <c r="U24" s="3"/>
      <c r="V24" s="3"/>
      <c r="W24" s="3"/>
      <c r="X24" s="3"/>
      <c r="Y24" s="3"/>
      <c r="Z24" s="3"/>
      <c r="AA24" s="3"/>
      <c r="AB24" s="3"/>
      <c r="AC24" s="3"/>
      <c r="AD24" s="3"/>
      <c r="AE24" s="3"/>
      <c r="AF24" s="3"/>
      <c r="AG24" s="3"/>
    </row>
    <row r="25" spans="2:33" ht="14.25" customHeight="1" x14ac:dyDescent="0.65">
      <c r="B25" s="55"/>
      <c r="C25" s="56"/>
      <c r="D25" s="56"/>
      <c r="E25" s="56"/>
      <c r="F25" s="56"/>
      <c r="G25" s="56"/>
      <c r="H25" s="56"/>
      <c r="I25" s="56"/>
      <c r="J25" s="56"/>
      <c r="K25" s="56"/>
      <c r="L25" s="56"/>
      <c r="M25" s="56"/>
      <c r="N25" s="56"/>
      <c r="O25" s="56"/>
      <c r="P25" s="57"/>
      <c r="R25" s="3"/>
      <c r="S25" s="9"/>
      <c r="T25" s="3"/>
      <c r="U25" s="3"/>
      <c r="V25" s="3"/>
      <c r="W25" s="3"/>
      <c r="X25" s="3"/>
      <c r="Y25" s="3"/>
      <c r="Z25" s="3"/>
      <c r="AA25" s="3"/>
      <c r="AB25" s="3"/>
      <c r="AC25" s="3"/>
      <c r="AD25" s="3"/>
      <c r="AE25" s="3"/>
      <c r="AF25" s="3"/>
      <c r="AG25" s="3"/>
    </row>
    <row r="26" spans="2:33" ht="21" customHeight="1" x14ac:dyDescent="0.65">
      <c r="B26" s="124" t="s">
        <v>25</v>
      </c>
      <c r="C26" s="124"/>
      <c r="D26" s="124"/>
      <c r="E26" s="124"/>
      <c r="F26" s="124"/>
      <c r="G26" s="124"/>
      <c r="H26" s="124"/>
      <c r="I26" s="124"/>
      <c r="J26" s="124"/>
      <c r="K26" s="124"/>
      <c r="L26" s="124"/>
      <c r="M26" s="124"/>
      <c r="N26" s="124"/>
      <c r="O26" s="124"/>
      <c r="P26" s="124"/>
      <c r="R26" s="3"/>
      <c r="S26" s="27">
        <f>MAX(I31,J24)</f>
        <v>0</v>
      </c>
      <c r="T26" s="3"/>
      <c r="U26" s="3"/>
      <c r="V26" s="3"/>
      <c r="W26" s="3"/>
      <c r="X26" s="3"/>
      <c r="Y26" s="3"/>
      <c r="Z26" s="3"/>
      <c r="AA26" s="3"/>
      <c r="AB26" s="3"/>
      <c r="AC26" s="3"/>
      <c r="AD26" s="3"/>
      <c r="AE26" s="3"/>
      <c r="AF26" s="3"/>
      <c r="AG26" s="3"/>
    </row>
    <row r="27" spans="2:33" ht="18" customHeight="1" x14ac:dyDescent="0.65">
      <c r="B27" s="129" t="s">
        <v>19</v>
      </c>
      <c r="C27" s="129"/>
      <c r="D27" s="129"/>
      <c r="E27" s="129"/>
      <c r="F27" s="129"/>
      <c r="G27" s="129"/>
      <c r="H27" s="129"/>
      <c r="I27" s="113" t="str">
        <f>IF(F7&lt;S5,"DOI&lt;05",MIN(S22,S23))</f>
        <v>DOI&lt;05</v>
      </c>
      <c r="J27" s="113"/>
      <c r="K27" s="113"/>
      <c r="L27" s="22" t="s">
        <v>55</v>
      </c>
      <c r="M27" s="92">
        <v>7</v>
      </c>
      <c r="N27" s="92"/>
      <c r="O27" s="22" t="s">
        <v>56</v>
      </c>
      <c r="P27" s="25" t="str">
        <f>IF(F7&lt;S5,"DOI&lt;05",IF(I27=0,0,I27*M27))</f>
        <v>DOI&lt;05</v>
      </c>
      <c r="R27" s="3"/>
      <c r="S27" s="3"/>
      <c r="T27" s="3"/>
      <c r="U27" s="3"/>
      <c r="V27" s="3"/>
      <c r="W27" s="3"/>
      <c r="X27" s="3"/>
      <c r="Y27" s="3"/>
      <c r="Z27" s="3"/>
      <c r="AA27" s="3"/>
      <c r="AB27" s="3"/>
      <c r="AC27" s="3"/>
      <c r="AD27" s="3"/>
      <c r="AE27" s="3"/>
      <c r="AF27" s="3"/>
      <c r="AG27" s="3"/>
    </row>
    <row r="28" spans="2:33" ht="18" customHeight="1" x14ac:dyDescent="0.65">
      <c r="B28" s="111" t="s">
        <v>20</v>
      </c>
      <c r="C28" s="111"/>
      <c r="D28" s="111"/>
      <c r="E28" s="111"/>
      <c r="F28" s="111"/>
      <c r="G28" s="111"/>
      <c r="H28" s="111"/>
      <c r="I28" s="113" t="str">
        <f>IF(F7&lt;S5,"DOI&lt;05",IF(I27=0,0,MAX(S22,S23)))</f>
        <v>DOI&lt;05</v>
      </c>
      <c r="J28" s="113"/>
      <c r="K28" s="113"/>
      <c r="L28" s="77"/>
      <c r="M28" s="77"/>
      <c r="N28" s="77"/>
      <c r="O28" s="22" t="s">
        <v>56</v>
      </c>
      <c r="P28" s="25" t="str">
        <f>IF(F7&lt;S5,"DOI&lt;05",P27+I28)</f>
        <v>DOI&lt;05</v>
      </c>
      <c r="R28" s="3"/>
      <c r="S28" s="28" t="s">
        <v>29</v>
      </c>
      <c r="T28" s="28"/>
      <c r="U28" s="28"/>
      <c r="V28" s="28"/>
      <c r="W28" s="28"/>
      <c r="Y28" s="3"/>
      <c r="Z28" s="3"/>
      <c r="AA28" s="3"/>
      <c r="AB28" s="3"/>
      <c r="AC28" s="3"/>
      <c r="AD28" s="3"/>
      <c r="AE28" s="3"/>
      <c r="AF28" s="3"/>
      <c r="AG28" s="3"/>
    </row>
    <row r="29" spans="2:33" ht="18" customHeight="1" x14ac:dyDescent="0.65">
      <c r="B29" s="111" t="s">
        <v>21</v>
      </c>
      <c r="C29" s="111"/>
      <c r="D29" s="111"/>
      <c r="E29" s="111"/>
      <c r="F29" s="111"/>
      <c r="G29" s="111"/>
      <c r="H29" s="111"/>
      <c r="I29" s="113" t="str">
        <f>P28</f>
        <v>DOI&lt;05</v>
      </c>
      <c r="J29" s="113"/>
      <c r="K29" s="113"/>
      <c r="L29" s="22" t="s">
        <v>23</v>
      </c>
      <c r="M29" s="92">
        <v>8</v>
      </c>
      <c r="N29" s="92"/>
      <c r="O29" s="22" t="s">
        <v>56</v>
      </c>
      <c r="P29" s="25" t="str">
        <f>IF(F7&lt;S5,"DOI&lt;05",IF(I27=0,0,P28/M29))</f>
        <v>DOI&lt;05</v>
      </c>
      <c r="R29" s="3"/>
      <c r="S29" s="78" t="s">
        <v>30</v>
      </c>
      <c r="T29" s="78"/>
      <c r="U29" s="78"/>
      <c r="V29" s="78"/>
      <c r="W29" s="78"/>
      <c r="Y29" s="3"/>
      <c r="Z29" s="3"/>
      <c r="AA29" s="3"/>
      <c r="AB29" s="3"/>
      <c r="AC29" s="3"/>
      <c r="AD29" s="3"/>
      <c r="AE29" s="3"/>
      <c r="AF29" s="3"/>
      <c r="AG29" s="3"/>
    </row>
    <row r="30" spans="2:33" ht="28.5" customHeight="1" x14ac:dyDescent="0.65">
      <c r="B30" s="111" t="s">
        <v>22</v>
      </c>
      <c r="C30" s="111"/>
      <c r="D30" s="111"/>
      <c r="E30" s="111"/>
      <c r="F30" s="111"/>
      <c r="G30" s="111"/>
      <c r="H30" s="111"/>
      <c r="I30" s="113" t="str">
        <f>P29</f>
        <v>DOI&lt;05</v>
      </c>
      <c r="J30" s="113"/>
      <c r="K30" s="113"/>
      <c r="L30" s="22" t="s">
        <v>55</v>
      </c>
      <c r="M30" s="83">
        <v>0.6</v>
      </c>
      <c r="N30" s="83"/>
      <c r="O30" s="22" t="s">
        <v>56</v>
      </c>
      <c r="P30" s="35" t="str">
        <f>IF(F7&lt;S5,"DOI&lt;05",IF(I27=0,0,IF(AND(I30*M30&gt;0,I30*M30&lt;0.01),0.01,ROUND(I30*M30,2))))</f>
        <v>DOI&lt;05</v>
      </c>
      <c r="R30" s="3"/>
      <c r="S30" s="59">
        <f>IF(P24="DOI&lt;05",0,IF(P24=0,0,IF(P24&gt;P31,1,2)))</f>
        <v>0</v>
      </c>
      <c r="U30" s="3"/>
      <c r="V30" s="3"/>
      <c r="W30" s="3"/>
      <c r="X30" s="3"/>
      <c r="Y30" s="3"/>
      <c r="Z30" s="3"/>
      <c r="AA30" s="3"/>
      <c r="AB30" s="3"/>
      <c r="AC30" s="3"/>
      <c r="AD30" s="3"/>
      <c r="AE30" s="3"/>
      <c r="AF30" s="3"/>
      <c r="AG30" s="3"/>
    </row>
    <row r="31" spans="2:33" ht="27" customHeight="1" x14ac:dyDescent="0.65">
      <c r="B31" s="111" t="s">
        <v>40</v>
      </c>
      <c r="C31" s="111"/>
      <c r="D31" s="111"/>
      <c r="E31" s="111"/>
      <c r="F31" s="111"/>
      <c r="G31" s="111"/>
      <c r="H31" s="111"/>
      <c r="I31" s="110" t="str">
        <f>P30</f>
        <v>DOI&lt;05</v>
      </c>
      <c r="J31" s="110"/>
      <c r="K31" s="110"/>
      <c r="L31" s="22" t="s">
        <v>55</v>
      </c>
      <c r="M31" s="112">
        <f>SAWW!D6</f>
        <v>0</v>
      </c>
      <c r="N31" s="112"/>
      <c r="O31" s="22" t="s">
        <v>24</v>
      </c>
      <c r="P31" s="38" t="str">
        <f>IF(F7&lt;S5,"DOI&lt;05",ROUND(I31*M31*100,2))</f>
        <v>DOI&lt;05</v>
      </c>
      <c r="R31" s="3"/>
      <c r="S31" s="3"/>
      <c r="U31" s="3"/>
      <c r="V31" s="3"/>
      <c r="W31" s="3"/>
      <c r="X31" s="3"/>
      <c r="Y31" s="3"/>
      <c r="Z31" s="3"/>
      <c r="AA31" s="3"/>
      <c r="AB31" s="3"/>
      <c r="AC31" s="3"/>
      <c r="AD31" s="3"/>
      <c r="AE31" s="3"/>
      <c r="AF31" s="3"/>
      <c r="AG31" s="3"/>
    </row>
    <row r="32" spans="2:33" ht="21.75" customHeight="1" x14ac:dyDescent="0.65">
      <c r="B32" s="125" t="str">
        <f>IF(OR(F7&lt;S5,I27=0),"",IF(S30=1,S28,IF(S30=2,S29,"")))</f>
        <v/>
      </c>
      <c r="C32" s="125"/>
      <c r="D32" s="125"/>
      <c r="E32" s="125"/>
      <c r="F32" s="125"/>
      <c r="G32" s="125"/>
      <c r="H32" s="125"/>
      <c r="I32" s="125"/>
      <c r="J32" s="125"/>
      <c r="K32" s="125"/>
      <c r="L32" s="125"/>
      <c r="M32" s="125"/>
      <c r="N32" s="125"/>
      <c r="O32" s="125"/>
      <c r="P32" s="38" t="str">
        <f>IF(F7&lt;S5,"DOI&lt;05",IF(I27=0,0,MAX(P24,P31)))</f>
        <v>DOI&lt;05</v>
      </c>
      <c r="R32" s="3"/>
      <c r="S32" s="3"/>
      <c r="U32" s="3"/>
      <c r="V32" s="3"/>
      <c r="W32" s="3"/>
      <c r="X32" s="3"/>
      <c r="Y32" s="3"/>
      <c r="Z32" s="3"/>
      <c r="AA32" s="3"/>
      <c r="AB32" s="3"/>
      <c r="AC32" s="3"/>
      <c r="AD32" s="3"/>
      <c r="AE32" s="3"/>
      <c r="AF32" s="3"/>
      <c r="AG32" s="3"/>
    </row>
    <row r="33" spans="2:33" x14ac:dyDescent="0.65">
      <c r="C33" s="1"/>
      <c r="D33" s="1"/>
      <c r="E33" s="1"/>
      <c r="F33" s="1"/>
      <c r="G33" s="1"/>
      <c r="R33" s="3"/>
      <c r="S33" s="3"/>
      <c r="T33" s="3"/>
      <c r="U33" s="3"/>
      <c r="V33" s="3"/>
      <c r="W33" s="3"/>
      <c r="X33" s="3"/>
      <c r="Y33" s="3"/>
      <c r="Z33" s="3"/>
      <c r="AA33" s="3"/>
      <c r="AB33" s="3"/>
      <c r="AC33" s="3"/>
      <c r="AD33" s="3"/>
      <c r="AE33" s="3"/>
      <c r="AF33" s="3"/>
      <c r="AG33" s="3"/>
    </row>
    <row r="34" spans="2:33" ht="30" customHeight="1" x14ac:dyDescent="0.65">
      <c r="B34" s="75" t="s">
        <v>65</v>
      </c>
      <c r="C34" s="75"/>
      <c r="D34" s="75"/>
      <c r="E34" s="75"/>
      <c r="F34" s="75"/>
      <c r="G34" s="75"/>
      <c r="H34" s="75"/>
      <c r="I34" s="75"/>
      <c r="J34" s="75"/>
      <c r="K34" s="75"/>
      <c r="L34" s="75"/>
      <c r="M34" s="75"/>
      <c r="N34" s="75"/>
      <c r="O34" s="75"/>
      <c r="P34" s="75"/>
      <c r="R34" s="3"/>
      <c r="S34" s="3"/>
      <c r="T34" s="3"/>
      <c r="U34" s="3"/>
      <c r="V34" s="3"/>
      <c r="W34" s="3"/>
      <c r="X34" s="3"/>
      <c r="Y34" s="3"/>
      <c r="Z34" s="3"/>
      <c r="AA34" s="3"/>
      <c r="AB34" s="3"/>
      <c r="AC34" s="3"/>
      <c r="AD34" s="3"/>
      <c r="AE34" s="3"/>
      <c r="AF34" s="3"/>
      <c r="AG34" s="3"/>
    </row>
    <row r="35" spans="2:33" ht="26.25" customHeight="1" x14ac:dyDescent="0.65">
      <c r="B35" s="124" t="s">
        <v>49</v>
      </c>
      <c r="C35" s="124"/>
      <c r="D35" s="124"/>
      <c r="E35" s="124"/>
      <c r="F35" s="124"/>
      <c r="G35" s="75" t="s">
        <v>6</v>
      </c>
      <c r="H35" s="75"/>
      <c r="I35" s="41"/>
      <c r="J35" s="93" t="s">
        <v>18</v>
      </c>
      <c r="K35" s="93"/>
      <c r="L35" s="58"/>
      <c r="M35" s="122" t="s">
        <v>58</v>
      </c>
      <c r="N35" s="122"/>
      <c r="O35" s="44"/>
      <c r="P35" s="44" t="s">
        <v>42</v>
      </c>
      <c r="R35" s="3"/>
      <c r="S35" s="3"/>
      <c r="T35" s="3"/>
      <c r="U35" s="3"/>
      <c r="V35" s="3"/>
      <c r="W35" s="3"/>
      <c r="X35" s="3"/>
      <c r="Y35" s="3"/>
      <c r="Z35" s="3"/>
      <c r="AA35" s="3"/>
      <c r="AB35" s="3"/>
      <c r="AC35" s="3"/>
      <c r="AD35" s="3"/>
      <c r="AE35" s="3"/>
      <c r="AF35" s="3"/>
      <c r="AG35" s="3"/>
    </row>
    <row r="36" spans="2:33" ht="18" customHeight="1" x14ac:dyDescent="0.65">
      <c r="B36" s="36" t="s">
        <v>1</v>
      </c>
      <c r="C36" s="70">
        <f>IF(F7="",0,IF(F7&gt;=S5,"DOI&gt;04",IF(AND(S22&gt;0,S22&lt;0.01),0.01,ROUND(S22,2))))</f>
        <v>0</v>
      </c>
      <c r="D36" s="70"/>
      <c r="E36" s="70"/>
      <c r="F36" s="4" t="s">
        <v>55</v>
      </c>
      <c r="G36" s="123">
        <v>60</v>
      </c>
      <c r="H36" s="123"/>
      <c r="I36" s="22" t="s">
        <v>56</v>
      </c>
      <c r="J36" s="71">
        <f>IF(F7="",0,IF(F7&gt;=S5,"DOI&gt;04",ROUND(C36*G36,2)))</f>
        <v>0</v>
      </c>
      <c r="K36" s="71"/>
      <c r="L36" s="4" t="s">
        <v>55</v>
      </c>
      <c r="M36" s="120" t="e">
        <f>'Dol Per Deg'!$H$11</f>
        <v>#N/A</v>
      </c>
      <c r="N36" s="120"/>
      <c r="O36" s="22" t="s">
        <v>56</v>
      </c>
      <c r="P36" s="21">
        <f>IF(F7="",0,IF(F7&gt;=S5,"DOI&gt;04",ROUND(J36*M36,2)))</f>
        <v>0</v>
      </c>
      <c r="R36" s="3"/>
      <c r="S36" s="3"/>
      <c r="T36" s="3"/>
      <c r="U36" s="9"/>
      <c r="V36" s="9"/>
      <c r="W36" s="17"/>
      <c r="X36" s="3"/>
      <c r="Y36" s="3"/>
      <c r="Z36" s="3"/>
      <c r="AA36" s="3"/>
      <c r="AB36" s="3"/>
      <c r="AC36" s="3"/>
      <c r="AD36" s="3"/>
      <c r="AE36" s="3"/>
      <c r="AF36" s="3"/>
      <c r="AG36" s="3"/>
    </row>
    <row r="37" spans="2:33" ht="18" customHeight="1" x14ac:dyDescent="0.65">
      <c r="B37" s="36" t="s">
        <v>2</v>
      </c>
      <c r="C37" s="70">
        <f>IF(F7="",0,IF(F7&gt;=S5,"DOI&gt;04",IF(AND(S23&gt;0,S23&lt;0.01),0.01,ROUND(S23,2))))</f>
        <v>0</v>
      </c>
      <c r="D37" s="70"/>
      <c r="E37" s="70"/>
      <c r="F37" s="4" t="s">
        <v>55</v>
      </c>
      <c r="G37" s="123">
        <v>60</v>
      </c>
      <c r="H37" s="123"/>
      <c r="I37" s="22" t="s">
        <v>56</v>
      </c>
      <c r="J37" s="71">
        <f>IF(F7="",0,IF(F7&gt;=S5,"DOI&gt;04",ROUND(C37*G37,2)))</f>
        <v>0</v>
      </c>
      <c r="K37" s="71"/>
      <c r="L37" s="4" t="s">
        <v>55</v>
      </c>
      <c r="M37" s="120" t="e">
        <f>'Dol Per Deg'!$H$11</f>
        <v>#N/A</v>
      </c>
      <c r="N37" s="120"/>
      <c r="O37" s="22" t="s">
        <v>56</v>
      </c>
      <c r="P37" s="21">
        <f>IF(F7="",0,IF(F7&gt;=S5,"DOI&gt;04",ROUND(J37*M37,2)))</f>
        <v>0</v>
      </c>
      <c r="R37" s="3"/>
      <c r="S37" s="3"/>
      <c r="T37" s="3"/>
      <c r="U37" s="9"/>
      <c r="V37" s="9"/>
      <c r="W37" s="17"/>
      <c r="X37" s="3"/>
      <c r="Y37" s="3"/>
      <c r="Z37" s="3"/>
      <c r="AA37" s="3"/>
      <c r="AB37" s="3"/>
      <c r="AC37" s="3"/>
      <c r="AD37" s="3"/>
      <c r="AE37" s="3"/>
      <c r="AF37" s="3"/>
      <c r="AG37" s="3"/>
    </row>
    <row r="38" spans="2:33" ht="18" customHeight="1" x14ac:dyDescent="0.65">
      <c r="B38" s="125" t="s">
        <v>50</v>
      </c>
      <c r="C38" s="125"/>
      <c r="D38" s="125"/>
      <c r="E38" s="125"/>
      <c r="F38" s="125"/>
      <c r="G38" s="125"/>
      <c r="H38" s="125"/>
      <c r="I38" s="125"/>
      <c r="J38" s="125"/>
      <c r="K38" s="125"/>
      <c r="L38" s="125"/>
      <c r="M38" s="125"/>
      <c r="N38" s="125"/>
      <c r="O38" s="125"/>
      <c r="P38" s="38">
        <f>IF(F7="",0,IF(F7&gt;=S5,"DOI&gt;04",P36+P37))</f>
        <v>0</v>
      </c>
      <c r="R38" s="3"/>
      <c r="S38" s="3"/>
      <c r="T38" s="3"/>
      <c r="U38" s="3"/>
      <c r="V38" s="3"/>
      <c r="W38" s="3"/>
      <c r="X38" s="3"/>
      <c r="Y38" s="3"/>
      <c r="Z38" s="3"/>
      <c r="AA38" s="3"/>
      <c r="AB38" s="3"/>
      <c r="AC38" s="3"/>
      <c r="AD38" s="3"/>
      <c r="AE38" s="3"/>
      <c r="AF38" s="3"/>
      <c r="AG38" s="3"/>
    </row>
    <row r="39" spans="2:33" ht="21" customHeight="1" x14ac:dyDescent="0.65">
      <c r="B39" s="126" t="s">
        <v>25</v>
      </c>
      <c r="C39" s="127"/>
      <c r="D39" s="127"/>
      <c r="E39" s="127"/>
      <c r="F39" s="127"/>
      <c r="G39" s="127"/>
      <c r="H39" s="127"/>
      <c r="I39" s="127"/>
      <c r="J39" s="127"/>
      <c r="K39" s="127"/>
      <c r="L39" s="127"/>
      <c r="M39" s="127"/>
      <c r="N39" s="127"/>
      <c r="O39" s="127"/>
      <c r="P39" s="128"/>
      <c r="R39" s="3"/>
      <c r="S39" s="9"/>
      <c r="T39" s="3"/>
      <c r="U39" s="3"/>
      <c r="V39" s="3"/>
      <c r="W39" s="3"/>
      <c r="X39" s="3"/>
      <c r="Y39" s="3"/>
      <c r="Z39" s="3"/>
      <c r="AA39" s="3"/>
      <c r="AB39" s="3"/>
      <c r="AC39" s="3"/>
      <c r="AD39" s="3"/>
      <c r="AE39" s="3"/>
      <c r="AF39" s="3"/>
      <c r="AG39" s="3"/>
    </row>
    <row r="40" spans="2:33" ht="18" customHeight="1" x14ac:dyDescent="0.65">
      <c r="B40" s="129" t="s">
        <v>19</v>
      </c>
      <c r="C40" s="129"/>
      <c r="D40" s="129"/>
      <c r="E40" s="129"/>
      <c r="F40" s="129"/>
      <c r="G40" s="129"/>
      <c r="H40" s="129"/>
      <c r="I40" s="113">
        <f>IF(F7="",0,IF(F7&gt;=S5,"DOI&gt;04",MIN(S22,S23)))</f>
        <v>0</v>
      </c>
      <c r="J40" s="113"/>
      <c r="K40" s="113"/>
      <c r="L40" s="22" t="s">
        <v>55</v>
      </c>
      <c r="M40" s="92">
        <v>7</v>
      </c>
      <c r="N40" s="92"/>
      <c r="O40" s="22" t="s">
        <v>56</v>
      </c>
      <c r="P40" s="25">
        <f>IF(F7="",0,IF(F7&gt;=S5,"DOI&gt;04",I40*M40))</f>
        <v>0</v>
      </c>
      <c r="R40" s="3"/>
      <c r="S40" s="3"/>
      <c r="T40" s="3"/>
      <c r="U40" s="3"/>
      <c r="V40" s="3"/>
      <c r="W40" s="3"/>
      <c r="X40" s="3"/>
      <c r="Y40" s="3"/>
      <c r="Z40" s="3"/>
      <c r="AA40" s="3"/>
      <c r="AB40" s="3"/>
      <c r="AC40" s="3"/>
      <c r="AD40" s="3"/>
      <c r="AE40" s="3"/>
      <c r="AF40" s="3"/>
      <c r="AG40" s="3"/>
    </row>
    <row r="41" spans="2:33" ht="18" customHeight="1" x14ac:dyDescent="0.65">
      <c r="B41" s="111" t="s">
        <v>20</v>
      </c>
      <c r="C41" s="111"/>
      <c r="D41" s="111"/>
      <c r="E41" s="111"/>
      <c r="F41" s="111"/>
      <c r="G41" s="111"/>
      <c r="H41" s="111"/>
      <c r="I41" s="113">
        <f>IF(F7="",0,IF(F7&gt;=S5,"DOI&gt;04",IF(I40=0,0,MAX(S22,S23))))</f>
        <v>0</v>
      </c>
      <c r="J41" s="113"/>
      <c r="K41" s="113"/>
      <c r="L41" s="77"/>
      <c r="M41" s="77"/>
      <c r="N41" s="77"/>
      <c r="O41" s="22" t="s">
        <v>56</v>
      </c>
      <c r="P41" s="25">
        <f>IF(F7="",0,IF(F7&gt;=S5,"DOI&gt;04",P40+I41))</f>
        <v>0</v>
      </c>
      <c r="R41" s="3"/>
      <c r="S41" s="3"/>
      <c r="T41" s="3"/>
      <c r="U41" s="3"/>
      <c r="V41" s="3"/>
      <c r="W41" s="3"/>
      <c r="X41" s="3"/>
      <c r="Y41" s="3"/>
      <c r="Z41" s="3"/>
      <c r="AA41" s="3"/>
      <c r="AB41" s="3"/>
      <c r="AC41" s="3"/>
      <c r="AD41" s="3"/>
      <c r="AE41" s="3"/>
      <c r="AF41" s="3"/>
      <c r="AG41" s="3"/>
    </row>
    <row r="42" spans="2:33" ht="18" customHeight="1" x14ac:dyDescent="0.65">
      <c r="B42" s="111" t="s">
        <v>21</v>
      </c>
      <c r="C42" s="111"/>
      <c r="D42" s="111"/>
      <c r="E42" s="111"/>
      <c r="F42" s="111"/>
      <c r="G42" s="111"/>
      <c r="H42" s="111"/>
      <c r="I42" s="113">
        <f>P41</f>
        <v>0</v>
      </c>
      <c r="J42" s="113"/>
      <c r="K42" s="113"/>
      <c r="L42" s="22" t="s">
        <v>23</v>
      </c>
      <c r="M42" s="92">
        <v>8</v>
      </c>
      <c r="N42" s="92"/>
      <c r="O42" s="22" t="s">
        <v>56</v>
      </c>
      <c r="P42" s="35">
        <f>IF(F7="",0,IF(F7&gt;=S5,"DOI&gt;04",IF(AND(P41/M42&gt;0,P41/M42&lt;0.01),0.01,ROUND(P41/M42,2))))</f>
        <v>0</v>
      </c>
      <c r="R42" s="3"/>
      <c r="S42" s="3"/>
      <c r="T42" s="3"/>
      <c r="U42" s="3"/>
      <c r="V42" s="3"/>
      <c r="W42" s="3"/>
      <c r="X42" s="3"/>
      <c r="Y42" s="3"/>
      <c r="Z42" s="3"/>
      <c r="AA42" s="3"/>
      <c r="AB42" s="3"/>
      <c r="AC42" s="3"/>
      <c r="AD42" s="3"/>
      <c r="AE42" s="3"/>
      <c r="AF42" s="3"/>
      <c r="AG42" s="3"/>
    </row>
    <row r="43" spans="2:33" ht="24.75" customHeight="1" x14ac:dyDescent="0.65">
      <c r="B43" s="94"/>
      <c r="C43" s="95"/>
      <c r="D43" s="95"/>
      <c r="E43" s="95"/>
      <c r="F43" s="96"/>
      <c r="G43" s="75" t="s">
        <v>6</v>
      </c>
      <c r="H43" s="75"/>
      <c r="I43" s="30"/>
      <c r="J43" s="93" t="s">
        <v>18</v>
      </c>
      <c r="K43" s="93"/>
      <c r="L43" s="22"/>
      <c r="M43" s="122" t="s">
        <v>58</v>
      </c>
      <c r="N43" s="122"/>
      <c r="O43" s="22"/>
      <c r="P43" s="26"/>
      <c r="R43" s="3"/>
      <c r="S43" s="3"/>
      <c r="T43" s="3"/>
      <c r="U43" s="3"/>
      <c r="V43" s="3"/>
      <c r="W43" s="3"/>
      <c r="X43" s="3"/>
      <c r="Y43" s="3"/>
      <c r="Z43" s="3"/>
      <c r="AA43" s="3"/>
      <c r="AB43" s="3"/>
      <c r="AC43" s="3"/>
      <c r="AD43" s="3"/>
      <c r="AE43" s="3"/>
      <c r="AF43" s="3"/>
      <c r="AG43" s="3"/>
    </row>
    <row r="44" spans="2:33" ht="18" customHeight="1" x14ac:dyDescent="0.65">
      <c r="B44" s="39" t="s">
        <v>26</v>
      </c>
      <c r="C44" s="70">
        <f>P42</f>
        <v>0</v>
      </c>
      <c r="D44" s="70"/>
      <c r="E44" s="70"/>
      <c r="F44" s="4" t="s">
        <v>55</v>
      </c>
      <c r="G44" s="123">
        <v>192</v>
      </c>
      <c r="H44" s="123"/>
      <c r="I44" s="4" t="s">
        <v>56</v>
      </c>
      <c r="J44" s="71">
        <f>IF(F7="",0,IF(F7&gt;=S5,"DOI&gt;04",ROUND(C44*G44,2)))</f>
        <v>0</v>
      </c>
      <c r="K44" s="71"/>
      <c r="L44" s="4" t="s">
        <v>55</v>
      </c>
      <c r="M44" s="120" t="e">
        <f>'Dol Per Deg'!$H$11</f>
        <v>#N/A</v>
      </c>
      <c r="N44" s="120"/>
      <c r="O44" s="22" t="s">
        <v>56</v>
      </c>
      <c r="P44" s="38">
        <f>IF(F7="",0,IF(F7&gt;=S5,"DOI&gt;04",ROUND(J44*M44,2)))</f>
        <v>0</v>
      </c>
      <c r="R44" s="3"/>
      <c r="S44" s="3"/>
      <c r="T44" s="3"/>
      <c r="U44" s="9"/>
      <c r="V44" s="9"/>
      <c r="W44" s="17"/>
      <c r="X44" s="3"/>
      <c r="Y44" s="3"/>
      <c r="Z44" s="3"/>
      <c r="AA44" s="3"/>
      <c r="AB44" s="3"/>
      <c r="AC44" s="3"/>
      <c r="AD44" s="3"/>
      <c r="AE44" s="3"/>
      <c r="AF44" s="3"/>
      <c r="AG44" s="3"/>
    </row>
    <row r="45" spans="2:33" ht="18.75" customHeight="1" x14ac:dyDescent="0.65">
      <c r="B45" s="121" t="str">
        <f>IF(OR(P45="DOI&gt;04",P45=0,C36=0,C37=0),"",IF(P38&gt;P44,S28,IF(P44&gt;=P38,S29,"")))</f>
        <v/>
      </c>
      <c r="C45" s="121"/>
      <c r="D45" s="121"/>
      <c r="E45" s="121"/>
      <c r="F45" s="121"/>
      <c r="G45" s="121"/>
      <c r="H45" s="121"/>
      <c r="I45" s="121"/>
      <c r="J45" s="121"/>
      <c r="K45" s="121"/>
      <c r="L45" s="121"/>
      <c r="M45" s="121"/>
      <c r="N45" s="121"/>
      <c r="O45" s="121"/>
      <c r="P45" s="40">
        <f>IF(F7="",0,IF(F7&gt;=S5,"DOI&gt;04",MAX(P38,P44)))</f>
        <v>0</v>
      </c>
      <c r="R45" s="3"/>
      <c r="S45" s="3"/>
      <c r="T45" s="3"/>
      <c r="U45" s="3"/>
      <c r="V45" s="3"/>
      <c r="W45" s="3"/>
      <c r="X45" s="3"/>
      <c r="Y45" s="3"/>
      <c r="Z45" s="3"/>
      <c r="AA45" s="3"/>
      <c r="AB45" s="3"/>
      <c r="AC45" s="3"/>
      <c r="AD45" s="3"/>
      <c r="AE45" s="3"/>
      <c r="AF45" s="3"/>
      <c r="AG45" s="3"/>
    </row>
    <row r="46" spans="2:33" ht="27.75" customHeight="1" x14ac:dyDescent="0.65">
      <c r="B46" s="98" t="s">
        <v>67</v>
      </c>
      <c r="C46" s="99"/>
      <c r="D46" s="99"/>
      <c r="E46" s="99"/>
      <c r="F46" s="99"/>
      <c r="G46" s="99"/>
      <c r="H46" s="99"/>
      <c r="I46" s="99"/>
      <c r="J46" s="99"/>
      <c r="K46" s="99"/>
      <c r="L46" s="99"/>
      <c r="M46" s="99"/>
      <c r="N46" s="99"/>
      <c r="O46" s="99"/>
      <c r="P46" s="100"/>
      <c r="R46" s="3"/>
      <c r="S46" s="3"/>
      <c r="T46" s="3"/>
      <c r="U46" s="3"/>
      <c r="V46" s="3"/>
      <c r="W46" s="3"/>
      <c r="X46" s="3"/>
      <c r="Y46" s="3"/>
      <c r="Z46" s="3"/>
      <c r="AA46" s="3"/>
      <c r="AB46" s="3"/>
      <c r="AC46" s="3"/>
      <c r="AD46" s="3"/>
      <c r="AE46" s="3"/>
      <c r="AF46" s="3"/>
      <c r="AG46" s="3"/>
    </row>
    <row r="47" spans="2:33" ht="18" customHeight="1" x14ac:dyDescent="0.65">
      <c r="B47" s="33" t="s">
        <v>39</v>
      </c>
      <c r="C47" s="97"/>
      <c r="D47" s="97"/>
      <c r="E47" s="97"/>
      <c r="F47" s="97"/>
      <c r="G47" s="97"/>
      <c r="H47" s="97"/>
      <c r="I47" s="97"/>
      <c r="J47" s="97"/>
      <c r="K47" s="97"/>
      <c r="L47" s="97"/>
      <c r="M47" s="97"/>
      <c r="N47" s="97"/>
      <c r="P47" s="18"/>
      <c r="R47" s="3"/>
      <c r="S47" s="3"/>
      <c r="T47" s="3"/>
      <c r="U47" s="3"/>
      <c r="V47" s="3"/>
      <c r="W47" s="3"/>
      <c r="X47" s="3"/>
      <c r="Y47" s="3"/>
      <c r="Z47" s="3"/>
      <c r="AA47" s="3"/>
      <c r="AB47" s="3"/>
      <c r="AC47" s="3"/>
      <c r="AD47" s="3"/>
      <c r="AE47" s="3"/>
      <c r="AF47" s="3"/>
      <c r="AG47" s="3"/>
    </row>
    <row r="48" spans="2:33" x14ac:dyDescent="0.65">
      <c r="C48" s="1"/>
      <c r="D48" s="1"/>
      <c r="E48" s="1"/>
      <c r="F48" s="1"/>
      <c r="G48" s="1"/>
      <c r="R48" s="3"/>
      <c r="S48" s="3"/>
      <c r="T48" s="3"/>
      <c r="U48" s="3"/>
      <c r="V48" s="3"/>
      <c r="W48" s="3"/>
      <c r="X48" s="3"/>
      <c r="Y48" s="3"/>
      <c r="Z48" s="3"/>
      <c r="AA48" s="3"/>
      <c r="AB48" s="3"/>
      <c r="AC48" s="3"/>
      <c r="AD48" s="3"/>
      <c r="AE48" s="3"/>
      <c r="AF48" s="3"/>
      <c r="AG48" s="3"/>
    </row>
    <row r="49" spans="2:102" x14ac:dyDescent="0.65">
      <c r="C49" s="1"/>
      <c r="D49" s="1"/>
      <c r="E49" s="1"/>
      <c r="F49" s="1"/>
      <c r="G49" s="1"/>
      <c r="R49" s="3"/>
      <c r="S49" s="3"/>
      <c r="T49" s="3"/>
      <c r="U49" s="3"/>
      <c r="V49" s="3"/>
      <c r="W49" s="3"/>
      <c r="X49" s="3"/>
      <c r="Y49" s="3"/>
      <c r="Z49" s="3"/>
      <c r="AA49" s="3"/>
      <c r="AB49" s="3"/>
      <c r="AC49" s="3"/>
      <c r="AD49" s="3"/>
      <c r="AE49" s="3"/>
      <c r="AF49" s="3"/>
      <c r="AG49" s="3"/>
    </row>
    <row r="50" spans="2:102" x14ac:dyDescent="0.65">
      <c r="C50" s="1"/>
      <c r="D50" s="1"/>
      <c r="E50" s="1"/>
      <c r="F50" s="1"/>
      <c r="G50" s="1"/>
      <c r="R50" s="3"/>
      <c r="S50" s="3"/>
      <c r="T50" s="3"/>
      <c r="U50" s="3"/>
      <c r="V50" s="3"/>
      <c r="W50" s="3"/>
      <c r="X50" s="3"/>
      <c r="Y50" s="3"/>
      <c r="Z50" s="3"/>
      <c r="AA50" s="3"/>
      <c r="AB50" s="3"/>
      <c r="AC50" s="3"/>
      <c r="AD50" s="3"/>
      <c r="AE50" s="3"/>
      <c r="AF50" s="3"/>
      <c r="AG50" s="3"/>
    </row>
    <row r="51" spans="2:102" x14ac:dyDescent="0.65">
      <c r="C51" s="1"/>
      <c r="D51" s="1"/>
      <c r="E51" s="1"/>
      <c r="F51" s="1"/>
      <c r="G51" s="1"/>
      <c r="R51" s="3"/>
      <c r="S51" s="3"/>
      <c r="T51" s="3"/>
      <c r="U51" s="3"/>
      <c r="V51" s="3"/>
      <c r="W51" s="3"/>
      <c r="X51" s="3"/>
      <c r="Y51" s="3"/>
      <c r="Z51" s="3"/>
      <c r="AA51" s="3"/>
      <c r="AB51" s="3"/>
      <c r="AC51" s="3"/>
      <c r="AD51" s="3"/>
      <c r="AE51" s="3"/>
      <c r="AF51" s="3"/>
      <c r="AG51" s="3"/>
    </row>
    <row r="52" spans="2:102" x14ac:dyDescent="0.65">
      <c r="C52" s="1"/>
      <c r="D52" s="1"/>
      <c r="E52" s="1"/>
      <c r="F52" s="1"/>
      <c r="G52" s="1"/>
      <c r="R52" s="3"/>
      <c r="S52" s="3"/>
      <c r="T52" s="3"/>
      <c r="U52" s="3"/>
      <c r="V52" s="3"/>
      <c r="W52" s="3"/>
      <c r="X52" s="3"/>
      <c r="Y52" s="3"/>
      <c r="Z52" s="3"/>
      <c r="AA52" s="3"/>
      <c r="AB52" s="3"/>
      <c r="AC52" s="3"/>
      <c r="AD52" s="3"/>
      <c r="AE52" s="3"/>
      <c r="AF52" s="3"/>
      <c r="AG52" s="3"/>
    </row>
    <row r="53" spans="2:102" ht="15.75" hidden="1" x14ac:dyDescent="0.75">
      <c r="B53" s="15"/>
      <c r="C53" s="1"/>
      <c r="D53" s="1"/>
      <c r="E53" s="1"/>
      <c r="F53" s="1"/>
      <c r="G53" s="1"/>
      <c r="R53" s="3"/>
      <c r="S53" s="3"/>
      <c r="T53" s="3"/>
      <c r="U53" s="3"/>
      <c r="V53" s="3"/>
      <c r="W53" s="3"/>
      <c r="X53" s="3"/>
      <c r="Y53" s="3"/>
      <c r="Z53" s="3"/>
      <c r="AA53" s="3"/>
      <c r="AB53" s="3"/>
      <c r="AC53" s="3"/>
      <c r="AD53" s="3"/>
      <c r="AE53" s="3"/>
      <c r="AF53" s="3"/>
      <c r="AG53" s="3"/>
    </row>
    <row r="54" spans="2:102" hidden="1" x14ac:dyDescent="0.65">
      <c r="B54" s="2">
        <v>0</v>
      </c>
      <c r="C54" s="2">
        <v>1</v>
      </c>
      <c r="D54" s="1">
        <v>2</v>
      </c>
      <c r="E54" s="1">
        <v>3</v>
      </c>
      <c r="F54" s="2">
        <v>4</v>
      </c>
      <c r="G54" s="1">
        <v>5</v>
      </c>
      <c r="H54" s="1">
        <v>6</v>
      </c>
      <c r="I54" s="2">
        <v>7</v>
      </c>
      <c r="J54" s="1">
        <v>8</v>
      </c>
      <c r="K54" s="1">
        <v>9</v>
      </c>
      <c r="L54" s="2">
        <v>10</v>
      </c>
      <c r="M54" s="1">
        <v>11</v>
      </c>
      <c r="N54" s="1">
        <v>12</v>
      </c>
      <c r="O54" s="2">
        <v>13</v>
      </c>
      <c r="P54" s="1">
        <v>14</v>
      </c>
      <c r="Q54" s="14">
        <v>15</v>
      </c>
      <c r="R54" s="3">
        <v>16</v>
      </c>
      <c r="S54" s="13">
        <v>17</v>
      </c>
      <c r="T54" s="13">
        <v>18</v>
      </c>
      <c r="U54" s="3">
        <v>19</v>
      </c>
      <c r="V54" s="13">
        <v>20</v>
      </c>
      <c r="W54" s="13">
        <v>21</v>
      </c>
      <c r="X54" s="3">
        <v>22</v>
      </c>
      <c r="Y54" s="13">
        <v>23</v>
      </c>
      <c r="Z54" s="13">
        <v>24</v>
      </c>
      <c r="AA54" s="3">
        <v>25</v>
      </c>
      <c r="AB54" s="13">
        <v>26</v>
      </c>
      <c r="AC54" s="13">
        <v>27</v>
      </c>
      <c r="AD54" s="3">
        <v>28</v>
      </c>
      <c r="AE54" s="13">
        <v>29</v>
      </c>
      <c r="AF54" s="13">
        <v>30</v>
      </c>
      <c r="AG54" s="3">
        <v>31</v>
      </c>
      <c r="AH54" s="14">
        <v>32</v>
      </c>
      <c r="AI54" s="14">
        <v>33</v>
      </c>
      <c r="AJ54" s="2">
        <v>34</v>
      </c>
      <c r="AK54" s="14">
        <v>35</v>
      </c>
      <c r="AL54" s="14">
        <v>36</v>
      </c>
      <c r="AM54" s="2">
        <v>37</v>
      </c>
      <c r="AN54" s="14">
        <v>38</v>
      </c>
      <c r="AO54" s="14">
        <v>39</v>
      </c>
      <c r="AP54" s="2">
        <v>40</v>
      </c>
      <c r="AQ54" s="14">
        <v>41</v>
      </c>
      <c r="AR54" s="14">
        <v>42</v>
      </c>
      <c r="AS54" s="2">
        <v>43</v>
      </c>
      <c r="AT54" s="14">
        <v>44</v>
      </c>
      <c r="AU54" s="14">
        <v>45</v>
      </c>
      <c r="AV54" s="2">
        <v>46</v>
      </c>
      <c r="AW54" s="14">
        <v>47</v>
      </c>
      <c r="AX54" s="14">
        <v>48</v>
      </c>
      <c r="AY54" s="2">
        <v>49</v>
      </c>
      <c r="AZ54" s="14">
        <v>50</v>
      </c>
      <c r="BA54" s="14">
        <v>51</v>
      </c>
      <c r="BB54" s="2">
        <v>52</v>
      </c>
      <c r="BC54" s="14">
        <v>53</v>
      </c>
      <c r="BD54" s="14">
        <v>54</v>
      </c>
      <c r="BE54" s="2">
        <v>55</v>
      </c>
      <c r="BF54" s="14">
        <v>56</v>
      </c>
      <c r="BG54" s="14">
        <v>57</v>
      </c>
      <c r="BH54" s="2">
        <v>58</v>
      </c>
      <c r="BI54" s="14">
        <v>59</v>
      </c>
      <c r="BJ54" s="14">
        <v>60</v>
      </c>
      <c r="BK54" s="2">
        <v>61</v>
      </c>
      <c r="BL54" s="14">
        <v>62</v>
      </c>
      <c r="BM54" s="14">
        <v>63</v>
      </c>
      <c r="BN54" s="2">
        <v>64</v>
      </c>
      <c r="BO54" s="14">
        <v>65</v>
      </c>
      <c r="BP54" s="14">
        <v>66</v>
      </c>
      <c r="BQ54" s="2">
        <v>67</v>
      </c>
      <c r="BR54" s="14">
        <v>68</v>
      </c>
      <c r="BS54" s="14">
        <v>69</v>
      </c>
      <c r="BT54" s="2">
        <v>70</v>
      </c>
      <c r="BU54" s="14">
        <v>71</v>
      </c>
      <c r="BV54" s="14">
        <v>72</v>
      </c>
      <c r="BW54" s="2">
        <v>73</v>
      </c>
      <c r="BX54" s="14">
        <v>74</v>
      </c>
      <c r="BY54" s="14">
        <v>75</v>
      </c>
      <c r="BZ54" s="2">
        <v>76</v>
      </c>
      <c r="CA54" s="14">
        <v>77</v>
      </c>
      <c r="CB54" s="14">
        <v>78</v>
      </c>
      <c r="CC54" s="2">
        <v>79</v>
      </c>
      <c r="CD54" s="14">
        <v>80</v>
      </c>
      <c r="CE54" s="14">
        <v>81</v>
      </c>
      <c r="CF54" s="2">
        <v>82</v>
      </c>
      <c r="CG54" s="14">
        <v>83</v>
      </c>
      <c r="CH54" s="14">
        <v>84</v>
      </c>
      <c r="CI54" s="2">
        <v>85</v>
      </c>
      <c r="CJ54" s="14">
        <v>86</v>
      </c>
      <c r="CK54" s="14">
        <v>87</v>
      </c>
      <c r="CL54" s="2">
        <v>88</v>
      </c>
      <c r="CM54" s="14">
        <v>89</v>
      </c>
      <c r="CN54" s="14">
        <v>90</v>
      </c>
      <c r="CO54" s="2">
        <v>91</v>
      </c>
      <c r="CP54" s="14">
        <v>92</v>
      </c>
      <c r="CQ54" s="14">
        <v>93</v>
      </c>
      <c r="CR54" s="2">
        <v>94</v>
      </c>
      <c r="CS54" s="14">
        <v>95</v>
      </c>
      <c r="CT54" s="14">
        <v>96</v>
      </c>
      <c r="CU54" s="2">
        <v>97</v>
      </c>
      <c r="CV54" s="14">
        <v>98</v>
      </c>
      <c r="CW54" s="14">
        <v>99</v>
      </c>
      <c r="CX54" s="2">
        <v>100</v>
      </c>
    </row>
    <row r="55" spans="2:102" ht="14.5" hidden="1" x14ac:dyDescent="0.7">
      <c r="B55" s="16"/>
      <c r="C55" s="1"/>
      <c r="D55" s="1"/>
      <c r="E55" s="1"/>
      <c r="F55" s="1"/>
      <c r="G55" s="1"/>
      <c r="R55" s="3"/>
      <c r="S55" s="3"/>
      <c r="T55" s="3"/>
      <c r="U55" s="3"/>
      <c r="V55" s="3"/>
      <c r="W55" s="3"/>
      <c r="X55" s="3"/>
      <c r="Y55" s="3"/>
      <c r="Z55" s="3"/>
      <c r="AA55" s="3"/>
      <c r="AB55" s="3"/>
      <c r="AC55" s="3"/>
      <c r="AD55" s="3"/>
      <c r="AE55" s="3"/>
      <c r="AF55" s="3"/>
      <c r="AG55" s="3"/>
    </row>
    <row r="56" spans="2:102" x14ac:dyDescent="0.65">
      <c r="C56" s="1"/>
      <c r="D56" s="1"/>
      <c r="E56" s="1"/>
      <c r="F56" s="1"/>
      <c r="G56" s="1"/>
      <c r="R56" s="3"/>
      <c r="S56" s="3"/>
      <c r="T56" s="3"/>
      <c r="U56" s="3"/>
      <c r="V56" s="3"/>
      <c r="W56" s="3"/>
      <c r="X56" s="3"/>
      <c r="Y56" s="3"/>
      <c r="Z56" s="3"/>
      <c r="AA56" s="3"/>
      <c r="AB56" s="3"/>
      <c r="AC56" s="3"/>
      <c r="AD56" s="3"/>
      <c r="AE56" s="3"/>
      <c r="AF56" s="3"/>
      <c r="AG56" s="3"/>
    </row>
    <row r="57" spans="2:102" x14ac:dyDescent="0.65">
      <c r="R57" s="3"/>
      <c r="S57" s="3"/>
      <c r="T57" s="3"/>
      <c r="U57" s="3"/>
      <c r="V57" s="3"/>
      <c r="W57" s="3"/>
      <c r="X57" s="3"/>
      <c r="Y57" s="3"/>
      <c r="Z57" s="3"/>
      <c r="AA57" s="3"/>
      <c r="AB57" s="3"/>
      <c r="AC57" s="3"/>
      <c r="AD57" s="3"/>
      <c r="AE57" s="3"/>
      <c r="AF57" s="3"/>
      <c r="AG57" s="3"/>
    </row>
    <row r="58" spans="2:102" x14ac:dyDescent="0.65">
      <c r="R58" s="3"/>
      <c r="S58" s="3"/>
      <c r="T58" s="3"/>
      <c r="U58" s="3"/>
      <c r="V58" s="3"/>
      <c r="W58" s="3"/>
      <c r="X58" s="3"/>
      <c r="Y58" s="3"/>
      <c r="Z58" s="3"/>
      <c r="AA58" s="3"/>
      <c r="AB58" s="3"/>
      <c r="AC58" s="3"/>
      <c r="AD58" s="3"/>
      <c r="AE58" s="3"/>
      <c r="AF58" s="3"/>
      <c r="AG58" s="3"/>
    </row>
    <row r="59" spans="2:102" x14ac:dyDescent="0.65">
      <c r="R59" s="3"/>
      <c r="S59" s="3"/>
      <c r="T59" s="3"/>
      <c r="U59" s="3"/>
      <c r="V59" s="3"/>
      <c r="W59" s="3"/>
      <c r="X59" s="3"/>
      <c r="Y59" s="3"/>
      <c r="Z59" s="3"/>
      <c r="AA59" s="3"/>
      <c r="AB59" s="3"/>
      <c r="AC59" s="3"/>
      <c r="AD59" s="3"/>
      <c r="AE59" s="3"/>
      <c r="AF59" s="3"/>
      <c r="AG59" s="3"/>
    </row>
    <row r="60" spans="2:102" x14ac:dyDescent="0.65">
      <c r="R60" s="3"/>
      <c r="S60" s="3"/>
      <c r="T60" s="3"/>
      <c r="U60" s="3"/>
      <c r="V60" s="3"/>
      <c r="W60" s="3"/>
      <c r="X60" s="3"/>
      <c r="Y60" s="3"/>
      <c r="Z60" s="3"/>
      <c r="AA60" s="3"/>
      <c r="AB60" s="3"/>
      <c r="AC60" s="3"/>
      <c r="AD60" s="3"/>
      <c r="AE60" s="3"/>
      <c r="AF60" s="3"/>
      <c r="AG60" s="3"/>
    </row>
    <row r="61" spans="2:102" x14ac:dyDescent="0.65">
      <c r="R61" s="3"/>
      <c r="S61" s="3"/>
      <c r="T61" s="3"/>
      <c r="U61" s="3"/>
      <c r="V61" s="3"/>
      <c r="W61" s="3"/>
      <c r="X61" s="3"/>
      <c r="Y61" s="3"/>
      <c r="Z61" s="3"/>
      <c r="AA61" s="3"/>
      <c r="AB61" s="3"/>
      <c r="AC61" s="3"/>
      <c r="AD61" s="3"/>
      <c r="AE61" s="3"/>
      <c r="AF61" s="3"/>
      <c r="AG61" s="3"/>
    </row>
    <row r="62" spans="2:102" x14ac:dyDescent="0.65">
      <c r="R62" s="3"/>
      <c r="S62" s="3"/>
      <c r="T62" s="3"/>
      <c r="U62" s="3"/>
      <c r="V62" s="3"/>
      <c r="W62" s="3"/>
      <c r="X62" s="3"/>
      <c r="Y62" s="3"/>
      <c r="Z62" s="3"/>
      <c r="AA62" s="3"/>
      <c r="AB62" s="3"/>
      <c r="AC62" s="3"/>
      <c r="AD62" s="3"/>
      <c r="AE62" s="3"/>
      <c r="AF62" s="3"/>
      <c r="AG62" s="3"/>
    </row>
    <row r="63" spans="2:102" x14ac:dyDescent="0.65">
      <c r="R63" s="3"/>
      <c r="S63" s="3"/>
      <c r="T63" s="3"/>
      <c r="U63" s="3"/>
      <c r="V63" s="3"/>
      <c r="W63" s="3"/>
      <c r="X63" s="3"/>
      <c r="Y63" s="3"/>
      <c r="Z63" s="3"/>
      <c r="AA63" s="3"/>
      <c r="AB63" s="3"/>
      <c r="AC63" s="3"/>
      <c r="AD63" s="3"/>
      <c r="AE63" s="3"/>
      <c r="AF63" s="3"/>
      <c r="AG63" s="3"/>
    </row>
    <row r="64" spans="2:102" x14ac:dyDescent="0.65">
      <c r="R64" s="3"/>
      <c r="S64" s="3"/>
      <c r="T64" s="3"/>
      <c r="U64" s="3"/>
      <c r="V64" s="3"/>
      <c r="W64" s="3"/>
      <c r="X64" s="3"/>
      <c r="Y64" s="3"/>
      <c r="Z64" s="3"/>
      <c r="AA64" s="3"/>
      <c r="AB64" s="3"/>
      <c r="AC64" s="3"/>
      <c r="AD64" s="3"/>
      <c r="AE64" s="3"/>
      <c r="AF64" s="3"/>
      <c r="AG64" s="3"/>
    </row>
    <row r="65" spans="18:33" x14ac:dyDescent="0.65">
      <c r="R65" s="3"/>
      <c r="S65" s="3"/>
      <c r="T65" s="3"/>
      <c r="U65" s="3"/>
      <c r="V65" s="3"/>
      <c r="W65" s="3"/>
      <c r="X65" s="3"/>
      <c r="Y65" s="3"/>
      <c r="Z65" s="3"/>
      <c r="AA65" s="3"/>
      <c r="AB65" s="3"/>
      <c r="AC65" s="3"/>
      <c r="AD65" s="3"/>
      <c r="AE65" s="3"/>
      <c r="AF65" s="3"/>
      <c r="AG65" s="3"/>
    </row>
    <row r="66" spans="18:33" x14ac:dyDescent="0.65">
      <c r="R66" s="3"/>
      <c r="S66" s="3"/>
      <c r="T66" s="3"/>
      <c r="U66" s="3"/>
      <c r="V66" s="3"/>
      <c r="W66" s="3"/>
      <c r="X66" s="3"/>
      <c r="Y66" s="3"/>
      <c r="Z66" s="3"/>
      <c r="AA66" s="3"/>
      <c r="AB66" s="3"/>
      <c r="AC66" s="3"/>
      <c r="AD66" s="3"/>
      <c r="AE66" s="3"/>
      <c r="AF66" s="3"/>
      <c r="AG66" s="3"/>
    </row>
    <row r="67" spans="18:33" x14ac:dyDescent="0.65">
      <c r="R67" s="3"/>
      <c r="S67" s="3"/>
      <c r="T67" s="3"/>
      <c r="U67" s="3"/>
      <c r="V67" s="3"/>
      <c r="W67" s="3"/>
      <c r="X67" s="3"/>
      <c r="Y67" s="3"/>
      <c r="Z67" s="3"/>
      <c r="AA67" s="3"/>
      <c r="AB67" s="3"/>
      <c r="AC67" s="3"/>
      <c r="AD67" s="3"/>
      <c r="AE67" s="3"/>
      <c r="AF67" s="3"/>
      <c r="AG67" s="3"/>
    </row>
    <row r="68" spans="18:33" x14ac:dyDescent="0.65">
      <c r="R68" s="3"/>
      <c r="S68" s="3"/>
      <c r="T68" s="3"/>
      <c r="U68" s="3"/>
      <c r="V68" s="3"/>
      <c r="W68" s="3"/>
      <c r="X68" s="3"/>
      <c r="Y68" s="3"/>
      <c r="Z68" s="3"/>
      <c r="AA68" s="3"/>
      <c r="AB68" s="3"/>
      <c r="AC68" s="3"/>
      <c r="AD68" s="3"/>
      <c r="AE68" s="3"/>
      <c r="AF68" s="3"/>
      <c r="AG68" s="3"/>
    </row>
    <row r="69" spans="18:33" x14ac:dyDescent="0.65">
      <c r="R69" s="3"/>
      <c r="S69" s="3"/>
      <c r="T69" s="3"/>
      <c r="U69" s="3"/>
      <c r="V69" s="3"/>
      <c r="W69" s="3"/>
      <c r="X69" s="3"/>
      <c r="Y69" s="3"/>
      <c r="Z69" s="3"/>
      <c r="AA69" s="3"/>
      <c r="AB69" s="3"/>
      <c r="AC69" s="3"/>
      <c r="AD69" s="3"/>
      <c r="AE69" s="3"/>
      <c r="AF69" s="3"/>
      <c r="AG69" s="3"/>
    </row>
    <row r="70" spans="18:33" x14ac:dyDescent="0.65">
      <c r="R70" s="3"/>
      <c r="S70" s="3"/>
      <c r="T70" s="19"/>
      <c r="U70" s="3"/>
      <c r="V70" s="3"/>
      <c r="W70" s="3"/>
      <c r="X70" s="3"/>
      <c r="Y70" s="3"/>
      <c r="Z70" s="3"/>
      <c r="AA70" s="3"/>
      <c r="AB70" s="3"/>
      <c r="AC70" s="3"/>
      <c r="AD70" s="3"/>
      <c r="AE70" s="3"/>
      <c r="AF70" s="3"/>
      <c r="AG70" s="3"/>
    </row>
    <row r="71" spans="18:33" x14ac:dyDescent="0.65">
      <c r="R71" s="3"/>
      <c r="S71" s="3"/>
      <c r="T71" s="3"/>
      <c r="U71" s="3"/>
      <c r="V71" s="3"/>
      <c r="W71" s="3"/>
      <c r="X71" s="3"/>
      <c r="Y71" s="3"/>
      <c r="Z71" s="3"/>
      <c r="AA71" s="3"/>
      <c r="AB71" s="3"/>
      <c r="AC71" s="3"/>
      <c r="AD71" s="3"/>
      <c r="AE71" s="3"/>
      <c r="AF71" s="3"/>
      <c r="AG71" s="3"/>
    </row>
    <row r="72" spans="18:33" x14ac:dyDescent="0.65">
      <c r="R72" s="3"/>
      <c r="S72" s="3"/>
      <c r="T72" s="3"/>
      <c r="U72" s="3"/>
      <c r="V72" s="3"/>
      <c r="W72" s="3"/>
      <c r="X72" s="3"/>
      <c r="Y72" s="3"/>
      <c r="Z72" s="3"/>
      <c r="AA72" s="3"/>
      <c r="AB72" s="3"/>
      <c r="AC72" s="3"/>
      <c r="AD72" s="3"/>
      <c r="AE72" s="3"/>
      <c r="AF72" s="3"/>
      <c r="AG72" s="3"/>
    </row>
    <row r="73" spans="18:33" x14ac:dyDescent="0.65">
      <c r="R73" s="3"/>
      <c r="S73" s="3"/>
      <c r="T73" s="3"/>
      <c r="U73" s="3"/>
      <c r="V73" s="3"/>
      <c r="W73" s="3"/>
      <c r="X73" s="3"/>
      <c r="Y73" s="3"/>
      <c r="Z73" s="3"/>
      <c r="AA73" s="3"/>
      <c r="AB73" s="3"/>
      <c r="AC73" s="3"/>
      <c r="AD73" s="3"/>
      <c r="AE73" s="3"/>
      <c r="AF73" s="3"/>
      <c r="AG73" s="3"/>
    </row>
    <row r="74" spans="18:33" x14ac:dyDescent="0.65">
      <c r="R74" s="3"/>
      <c r="S74" s="3"/>
      <c r="T74" s="3"/>
      <c r="U74" s="3"/>
      <c r="V74" s="3"/>
      <c r="W74" s="3"/>
      <c r="X74" s="3"/>
      <c r="Y74" s="3"/>
      <c r="Z74" s="3"/>
      <c r="AA74" s="3"/>
      <c r="AB74" s="3"/>
      <c r="AC74" s="3"/>
      <c r="AD74" s="3"/>
      <c r="AE74" s="3"/>
      <c r="AF74" s="3"/>
      <c r="AG74" s="3"/>
    </row>
    <row r="75" spans="18:33" x14ac:dyDescent="0.65">
      <c r="R75" s="3"/>
      <c r="S75" s="3"/>
      <c r="T75" s="3"/>
      <c r="U75" s="3"/>
      <c r="V75" s="3"/>
      <c r="W75" s="3"/>
      <c r="X75" s="3"/>
      <c r="Y75" s="3"/>
      <c r="Z75" s="3"/>
      <c r="AA75" s="3"/>
      <c r="AB75" s="3"/>
      <c r="AC75" s="3"/>
      <c r="AD75" s="3"/>
      <c r="AE75" s="3"/>
      <c r="AF75" s="3"/>
      <c r="AG75" s="3"/>
    </row>
    <row r="76" spans="18:33" x14ac:dyDescent="0.65">
      <c r="R76" s="3"/>
      <c r="S76" s="3"/>
      <c r="T76" s="3"/>
      <c r="U76" s="3"/>
      <c r="V76" s="3"/>
      <c r="W76" s="3"/>
      <c r="X76" s="3"/>
      <c r="Y76" s="3"/>
      <c r="Z76" s="3"/>
      <c r="AA76" s="3"/>
      <c r="AB76" s="3"/>
      <c r="AC76" s="3"/>
      <c r="AD76" s="3"/>
      <c r="AE76" s="3"/>
      <c r="AF76" s="3"/>
      <c r="AG76" s="3"/>
    </row>
    <row r="77" spans="18:33" x14ac:dyDescent="0.65">
      <c r="R77" s="3"/>
      <c r="S77" s="3"/>
      <c r="T77" s="3"/>
      <c r="U77" s="3"/>
      <c r="V77" s="3"/>
      <c r="W77" s="3"/>
      <c r="X77" s="3"/>
      <c r="Y77" s="3"/>
      <c r="Z77" s="3"/>
      <c r="AA77" s="3"/>
      <c r="AB77" s="3"/>
      <c r="AC77" s="3"/>
      <c r="AD77" s="3"/>
      <c r="AE77" s="3"/>
      <c r="AF77" s="3"/>
      <c r="AG77" s="3"/>
    </row>
    <row r="78" spans="18:33" x14ac:dyDescent="0.65">
      <c r="R78" s="3"/>
      <c r="S78" s="3"/>
      <c r="T78" s="3"/>
      <c r="U78" s="3"/>
      <c r="V78" s="3"/>
      <c r="W78" s="3"/>
      <c r="X78" s="3"/>
      <c r="Y78" s="3"/>
      <c r="Z78" s="3"/>
      <c r="AA78" s="3"/>
      <c r="AB78" s="3"/>
      <c r="AC78" s="3"/>
      <c r="AD78" s="3"/>
      <c r="AE78" s="3"/>
      <c r="AF78" s="3"/>
      <c r="AG78" s="3"/>
    </row>
    <row r="79" spans="18:33" x14ac:dyDescent="0.65">
      <c r="R79" s="3"/>
      <c r="S79" s="3"/>
      <c r="T79" s="3"/>
      <c r="U79" s="3"/>
      <c r="V79" s="3"/>
      <c r="W79" s="3"/>
      <c r="X79" s="3"/>
      <c r="Y79" s="3"/>
      <c r="Z79" s="3"/>
      <c r="AA79" s="3"/>
      <c r="AB79" s="3"/>
      <c r="AC79" s="3"/>
      <c r="AD79" s="3"/>
      <c r="AE79" s="3"/>
      <c r="AF79" s="3"/>
      <c r="AG79" s="3"/>
    </row>
    <row r="80" spans="18:33" x14ac:dyDescent="0.65">
      <c r="R80" s="3"/>
      <c r="S80" s="3"/>
      <c r="T80" s="3"/>
      <c r="U80" s="3"/>
      <c r="V80" s="3"/>
      <c r="W80" s="3"/>
      <c r="X80" s="3"/>
      <c r="Y80" s="3"/>
      <c r="Z80" s="3"/>
      <c r="AA80" s="3"/>
      <c r="AB80" s="3"/>
      <c r="AC80" s="3"/>
      <c r="AD80" s="3"/>
      <c r="AE80" s="3"/>
      <c r="AF80" s="3"/>
      <c r="AG80" s="3"/>
    </row>
    <row r="81" spans="18:33" x14ac:dyDescent="0.65">
      <c r="R81" s="3"/>
      <c r="S81" s="3"/>
      <c r="T81" s="3"/>
      <c r="U81" s="3"/>
      <c r="V81" s="3"/>
      <c r="W81" s="3"/>
      <c r="X81" s="3"/>
      <c r="Y81" s="3"/>
      <c r="Z81" s="3"/>
      <c r="AA81" s="3"/>
      <c r="AB81" s="3"/>
      <c r="AC81" s="3"/>
      <c r="AD81" s="3"/>
      <c r="AE81" s="3"/>
      <c r="AF81" s="3"/>
      <c r="AG81" s="3"/>
    </row>
    <row r="82" spans="18:33" x14ac:dyDescent="0.65">
      <c r="R82" s="3"/>
      <c r="S82" s="3"/>
      <c r="T82" s="3"/>
      <c r="U82" s="3"/>
      <c r="V82" s="3"/>
      <c r="W82" s="3"/>
      <c r="X82" s="3"/>
      <c r="Y82" s="3"/>
      <c r="Z82" s="3"/>
      <c r="AA82" s="3"/>
      <c r="AB82" s="3"/>
      <c r="AC82" s="3"/>
      <c r="AD82" s="3"/>
      <c r="AE82" s="3"/>
      <c r="AF82" s="3"/>
      <c r="AG82" s="3"/>
    </row>
    <row r="83" spans="18:33" x14ac:dyDescent="0.65">
      <c r="R83" s="3"/>
      <c r="S83" s="3"/>
      <c r="T83" s="3"/>
      <c r="U83" s="3"/>
      <c r="V83" s="3"/>
      <c r="W83" s="3"/>
      <c r="X83" s="3"/>
      <c r="Y83" s="3"/>
      <c r="Z83" s="3"/>
      <c r="AA83" s="3"/>
      <c r="AB83" s="3"/>
      <c r="AC83" s="3"/>
      <c r="AD83" s="3"/>
      <c r="AE83" s="3"/>
      <c r="AF83" s="3"/>
      <c r="AG83" s="3"/>
    </row>
    <row r="84" spans="18:33" x14ac:dyDescent="0.65">
      <c r="R84" s="3"/>
      <c r="S84" s="3"/>
      <c r="T84" s="3"/>
      <c r="U84" s="3"/>
      <c r="V84" s="3"/>
      <c r="W84" s="3"/>
      <c r="X84" s="3"/>
      <c r="Y84" s="3"/>
      <c r="Z84" s="3"/>
      <c r="AA84" s="3"/>
      <c r="AB84" s="3"/>
      <c r="AC84" s="3"/>
      <c r="AD84" s="3"/>
      <c r="AE84" s="3"/>
      <c r="AF84" s="3"/>
      <c r="AG84" s="3"/>
    </row>
    <row r="85" spans="18:33" x14ac:dyDescent="0.65">
      <c r="R85" s="3"/>
      <c r="S85" s="3"/>
      <c r="T85" s="3"/>
      <c r="U85" s="3"/>
      <c r="V85" s="3"/>
      <c r="W85" s="3"/>
      <c r="X85" s="3"/>
      <c r="Y85" s="3"/>
      <c r="Z85" s="3"/>
      <c r="AA85" s="3"/>
      <c r="AB85" s="3"/>
      <c r="AC85" s="3"/>
      <c r="AD85" s="3"/>
      <c r="AE85" s="3"/>
      <c r="AF85" s="3"/>
      <c r="AG85" s="3"/>
    </row>
    <row r="86" spans="18:33" x14ac:dyDescent="0.65">
      <c r="R86" s="3"/>
      <c r="S86" s="3"/>
      <c r="T86" s="3"/>
      <c r="U86" s="3"/>
      <c r="V86" s="3"/>
      <c r="W86" s="3"/>
      <c r="X86" s="3"/>
      <c r="Y86" s="3"/>
      <c r="Z86" s="3"/>
      <c r="AA86" s="3"/>
      <c r="AB86" s="3"/>
      <c r="AC86" s="3"/>
      <c r="AD86" s="3"/>
      <c r="AE86" s="3"/>
      <c r="AF86" s="3"/>
      <c r="AG86" s="3"/>
    </row>
    <row r="87" spans="18:33" x14ac:dyDescent="0.65">
      <c r="R87" s="3"/>
      <c r="S87" s="3"/>
      <c r="T87" s="3"/>
      <c r="U87" s="3"/>
      <c r="V87" s="3"/>
      <c r="W87" s="3"/>
      <c r="X87" s="3"/>
      <c r="Y87" s="3"/>
      <c r="Z87" s="3"/>
      <c r="AA87" s="3"/>
      <c r="AB87" s="3"/>
      <c r="AC87" s="3"/>
      <c r="AD87" s="3"/>
      <c r="AE87" s="3"/>
      <c r="AF87" s="3"/>
      <c r="AG87" s="3"/>
    </row>
    <row r="88" spans="18:33" x14ac:dyDescent="0.65">
      <c r="R88" s="3"/>
      <c r="S88" s="3"/>
      <c r="T88" s="3"/>
      <c r="U88" s="3"/>
      <c r="V88" s="3"/>
      <c r="W88" s="3"/>
      <c r="X88" s="3"/>
      <c r="Y88" s="3"/>
      <c r="Z88" s="3"/>
      <c r="AA88" s="3"/>
      <c r="AB88" s="3"/>
      <c r="AC88" s="3"/>
      <c r="AD88" s="3"/>
      <c r="AE88" s="3"/>
      <c r="AF88" s="3"/>
      <c r="AG88" s="3"/>
    </row>
    <row r="89" spans="18:33" x14ac:dyDescent="0.65">
      <c r="R89" s="3"/>
      <c r="S89" s="3"/>
      <c r="T89" s="3"/>
      <c r="U89" s="3"/>
      <c r="V89" s="3"/>
      <c r="W89" s="3"/>
      <c r="X89" s="3"/>
      <c r="Y89" s="3"/>
      <c r="Z89" s="3"/>
      <c r="AA89" s="3"/>
      <c r="AB89" s="3"/>
      <c r="AC89" s="3"/>
      <c r="AD89" s="3"/>
      <c r="AE89" s="3"/>
      <c r="AF89" s="3"/>
      <c r="AG89" s="3"/>
    </row>
    <row r="90" spans="18:33" x14ac:dyDescent="0.65">
      <c r="R90" s="3"/>
      <c r="S90" s="3"/>
      <c r="T90" s="3"/>
      <c r="U90" s="3"/>
      <c r="V90" s="3"/>
      <c r="W90" s="3"/>
      <c r="X90" s="3"/>
      <c r="Y90" s="3"/>
      <c r="Z90" s="3"/>
      <c r="AA90" s="3"/>
      <c r="AB90" s="3"/>
      <c r="AC90" s="3"/>
      <c r="AD90" s="3"/>
      <c r="AE90" s="3"/>
      <c r="AF90" s="3"/>
      <c r="AG90" s="3"/>
    </row>
    <row r="91" spans="18:33" x14ac:dyDescent="0.65">
      <c r="R91" s="3"/>
      <c r="S91" s="3"/>
      <c r="T91" s="3"/>
      <c r="U91" s="3"/>
      <c r="V91" s="3"/>
      <c r="W91" s="3"/>
      <c r="X91" s="3"/>
      <c r="Y91" s="3"/>
      <c r="Z91" s="3"/>
      <c r="AA91" s="3"/>
      <c r="AB91" s="3"/>
      <c r="AC91" s="3"/>
      <c r="AD91" s="3"/>
      <c r="AE91" s="3"/>
      <c r="AF91" s="3"/>
      <c r="AG91" s="3"/>
    </row>
    <row r="92" spans="18:33" x14ac:dyDescent="0.65">
      <c r="R92" s="3"/>
      <c r="S92" s="3"/>
      <c r="T92" s="3"/>
      <c r="U92" s="3"/>
      <c r="V92" s="3"/>
      <c r="W92" s="3"/>
      <c r="X92" s="3"/>
      <c r="Y92" s="3"/>
      <c r="Z92" s="3"/>
      <c r="AA92" s="3"/>
      <c r="AB92" s="3"/>
      <c r="AC92" s="3"/>
      <c r="AD92" s="3"/>
      <c r="AE92" s="3"/>
      <c r="AF92" s="3"/>
      <c r="AG92" s="3"/>
    </row>
    <row r="93" spans="18:33" x14ac:dyDescent="0.65">
      <c r="R93" s="3"/>
      <c r="S93" s="3"/>
      <c r="T93" s="3"/>
      <c r="U93" s="3"/>
      <c r="V93" s="3"/>
      <c r="W93" s="3"/>
      <c r="X93" s="3"/>
      <c r="Y93" s="3"/>
      <c r="Z93" s="3"/>
      <c r="AA93" s="3"/>
      <c r="AB93" s="3"/>
      <c r="AC93" s="3"/>
      <c r="AD93" s="3"/>
      <c r="AE93" s="3"/>
      <c r="AF93" s="3"/>
      <c r="AG93" s="3"/>
    </row>
    <row r="94" spans="18:33" x14ac:dyDescent="0.65">
      <c r="R94" s="3"/>
      <c r="S94" s="3"/>
      <c r="T94" s="3"/>
      <c r="U94" s="3"/>
      <c r="V94" s="3"/>
      <c r="W94" s="3"/>
      <c r="X94" s="3"/>
      <c r="Y94" s="3"/>
      <c r="Z94" s="3"/>
      <c r="AA94" s="3"/>
      <c r="AB94" s="3"/>
      <c r="AC94" s="3"/>
      <c r="AD94" s="3"/>
      <c r="AE94" s="3"/>
      <c r="AF94" s="3"/>
      <c r="AG94" s="3"/>
    </row>
    <row r="95" spans="18:33" x14ac:dyDescent="0.65">
      <c r="R95" s="3"/>
      <c r="S95" s="3"/>
      <c r="T95" s="3"/>
      <c r="U95" s="3"/>
      <c r="V95" s="3"/>
      <c r="W95" s="3"/>
      <c r="X95" s="3"/>
      <c r="Y95" s="3"/>
      <c r="Z95" s="3"/>
      <c r="AA95" s="3"/>
      <c r="AB95" s="3"/>
      <c r="AC95" s="3"/>
      <c r="AD95" s="3"/>
      <c r="AE95" s="3"/>
      <c r="AF95" s="3"/>
      <c r="AG95" s="3"/>
    </row>
    <row r="96" spans="18:33" x14ac:dyDescent="0.65">
      <c r="R96" s="3"/>
      <c r="S96" s="3"/>
      <c r="T96" s="3"/>
      <c r="U96" s="3"/>
      <c r="V96" s="3"/>
      <c r="W96" s="3"/>
      <c r="X96" s="3"/>
      <c r="Y96" s="3"/>
      <c r="Z96" s="3"/>
      <c r="AA96" s="3"/>
      <c r="AB96" s="3"/>
      <c r="AC96" s="3"/>
      <c r="AD96" s="3"/>
      <c r="AE96" s="3"/>
      <c r="AF96" s="3"/>
      <c r="AG96" s="3"/>
    </row>
    <row r="97" spans="18:33" x14ac:dyDescent="0.65">
      <c r="R97" s="3"/>
      <c r="S97" s="3"/>
      <c r="T97" s="3"/>
      <c r="U97" s="3"/>
      <c r="V97" s="3"/>
      <c r="W97" s="3"/>
      <c r="X97" s="3"/>
      <c r="Y97" s="3"/>
      <c r="Z97" s="3"/>
      <c r="AA97" s="3"/>
      <c r="AB97" s="3"/>
      <c r="AC97" s="3"/>
      <c r="AD97" s="3"/>
      <c r="AE97" s="3"/>
      <c r="AF97" s="3"/>
      <c r="AG97" s="3"/>
    </row>
    <row r="98" spans="18:33" x14ac:dyDescent="0.65">
      <c r="R98" s="3"/>
      <c r="S98" s="3"/>
      <c r="T98" s="3"/>
      <c r="U98" s="3"/>
      <c r="V98" s="3"/>
      <c r="W98" s="3"/>
      <c r="X98" s="3"/>
      <c r="Y98" s="3"/>
      <c r="Z98" s="3"/>
      <c r="AA98" s="3"/>
      <c r="AB98" s="3"/>
      <c r="AC98" s="3"/>
      <c r="AD98" s="3"/>
      <c r="AE98" s="3"/>
      <c r="AF98" s="3"/>
      <c r="AG98" s="3"/>
    </row>
    <row r="99" spans="18:33" x14ac:dyDescent="0.65">
      <c r="R99" s="3"/>
      <c r="S99" s="3"/>
      <c r="T99" s="3"/>
      <c r="U99" s="3"/>
      <c r="V99" s="3"/>
      <c r="W99" s="3"/>
      <c r="X99" s="3"/>
      <c r="Y99" s="3"/>
      <c r="Z99" s="3"/>
      <c r="AA99" s="3"/>
      <c r="AB99" s="3"/>
      <c r="AC99" s="3"/>
      <c r="AD99" s="3"/>
      <c r="AE99" s="3"/>
      <c r="AF99" s="3"/>
      <c r="AG99" s="3"/>
    </row>
    <row r="100" spans="18:33" x14ac:dyDescent="0.65">
      <c r="R100" s="3"/>
      <c r="S100" s="3"/>
      <c r="T100" s="3"/>
      <c r="U100" s="3"/>
      <c r="V100" s="3"/>
      <c r="W100" s="3"/>
      <c r="X100" s="3"/>
      <c r="Y100" s="3"/>
      <c r="Z100" s="3"/>
      <c r="AA100" s="3"/>
      <c r="AB100" s="3"/>
      <c r="AC100" s="3"/>
      <c r="AD100" s="3"/>
      <c r="AE100" s="3"/>
      <c r="AF100" s="3"/>
      <c r="AG100" s="3"/>
    </row>
    <row r="101" spans="18:33" x14ac:dyDescent="0.65">
      <c r="R101" s="3"/>
      <c r="S101" s="3"/>
      <c r="T101" s="3"/>
      <c r="U101" s="3"/>
      <c r="V101" s="3"/>
      <c r="W101" s="3"/>
      <c r="X101" s="3"/>
      <c r="Y101" s="3"/>
      <c r="Z101" s="3"/>
      <c r="AA101" s="3"/>
      <c r="AB101" s="3"/>
      <c r="AC101" s="3"/>
      <c r="AD101" s="3"/>
      <c r="AE101" s="3"/>
      <c r="AF101" s="3"/>
      <c r="AG101" s="3"/>
    </row>
    <row r="102" spans="18:33" x14ac:dyDescent="0.65">
      <c r="R102" s="3"/>
      <c r="S102" s="3"/>
      <c r="T102" s="3"/>
      <c r="U102" s="3"/>
      <c r="V102" s="3"/>
      <c r="W102" s="3"/>
      <c r="X102" s="3"/>
      <c r="Y102" s="3"/>
      <c r="Z102" s="3"/>
      <c r="AA102" s="3"/>
      <c r="AB102" s="3"/>
      <c r="AC102" s="3"/>
      <c r="AD102" s="3"/>
      <c r="AE102" s="3"/>
      <c r="AF102" s="3"/>
      <c r="AG102" s="3"/>
    </row>
    <row r="103" spans="18:33" x14ac:dyDescent="0.65">
      <c r="R103" s="3"/>
      <c r="S103" s="3"/>
      <c r="T103" s="3"/>
      <c r="U103" s="3"/>
      <c r="V103" s="3"/>
      <c r="W103" s="3"/>
      <c r="X103" s="3"/>
      <c r="Y103" s="3"/>
      <c r="Z103" s="3"/>
      <c r="AA103" s="3"/>
      <c r="AB103" s="3"/>
      <c r="AC103" s="3"/>
      <c r="AD103" s="3"/>
      <c r="AE103" s="3"/>
      <c r="AF103" s="3"/>
      <c r="AG103" s="3"/>
    </row>
    <row r="104" spans="18:33" x14ac:dyDescent="0.65">
      <c r="R104" s="3"/>
      <c r="S104" s="3"/>
      <c r="T104" s="3"/>
      <c r="U104" s="3"/>
      <c r="V104" s="3"/>
      <c r="W104" s="3"/>
      <c r="X104" s="3"/>
      <c r="Y104" s="3"/>
      <c r="Z104" s="3"/>
      <c r="AA104" s="3"/>
      <c r="AB104" s="3"/>
      <c r="AC104" s="3"/>
      <c r="AD104" s="3"/>
      <c r="AE104" s="3"/>
      <c r="AF104" s="3"/>
      <c r="AG104" s="3"/>
    </row>
    <row r="105" spans="18:33" x14ac:dyDescent="0.65">
      <c r="R105" s="3"/>
      <c r="S105" s="3"/>
      <c r="T105" s="3"/>
      <c r="U105" s="3"/>
      <c r="V105" s="3"/>
      <c r="W105" s="3"/>
      <c r="X105" s="3"/>
      <c r="Y105" s="3"/>
      <c r="Z105" s="3"/>
      <c r="AA105" s="3"/>
      <c r="AB105" s="3"/>
      <c r="AC105" s="3"/>
      <c r="AD105" s="3"/>
      <c r="AE105" s="3"/>
      <c r="AF105" s="3"/>
      <c r="AG105" s="3"/>
    </row>
    <row r="106" spans="18:33" x14ac:dyDescent="0.65">
      <c r="R106" s="3"/>
      <c r="S106" s="3"/>
      <c r="T106" s="3"/>
      <c r="U106" s="3"/>
      <c r="V106" s="3"/>
      <c r="W106" s="3"/>
      <c r="X106" s="3"/>
      <c r="Y106" s="3"/>
      <c r="Z106" s="3"/>
      <c r="AA106" s="3"/>
      <c r="AB106" s="3"/>
      <c r="AC106" s="3"/>
      <c r="AD106" s="3"/>
      <c r="AE106" s="3"/>
      <c r="AF106" s="3"/>
      <c r="AG106" s="3"/>
    </row>
    <row r="107" spans="18:33" x14ac:dyDescent="0.65">
      <c r="R107" s="3"/>
      <c r="S107" s="3"/>
      <c r="T107" s="3"/>
      <c r="U107" s="3"/>
      <c r="V107" s="3"/>
      <c r="W107" s="3"/>
      <c r="X107" s="3"/>
      <c r="Y107" s="3"/>
      <c r="Z107" s="3"/>
      <c r="AA107" s="3"/>
      <c r="AB107" s="3"/>
      <c r="AC107" s="3"/>
      <c r="AD107" s="3"/>
      <c r="AE107" s="3"/>
      <c r="AF107" s="3"/>
      <c r="AG107" s="3"/>
    </row>
    <row r="108" spans="18:33" x14ac:dyDescent="0.65">
      <c r="R108" s="3"/>
      <c r="S108" s="3"/>
      <c r="T108" s="3"/>
      <c r="U108" s="3"/>
      <c r="V108" s="3"/>
      <c r="W108" s="3"/>
      <c r="X108" s="3"/>
      <c r="Y108" s="3"/>
      <c r="Z108" s="3"/>
      <c r="AA108" s="3"/>
      <c r="AB108" s="3"/>
      <c r="AC108" s="3"/>
      <c r="AD108" s="3"/>
      <c r="AE108" s="3"/>
      <c r="AF108" s="3"/>
      <c r="AG108" s="3"/>
    </row>
    <row r="109" spans="18:33" x14ac:dyDescent="0.65">
      <c r="R109" s="3"/>
      <c r="S109" s="3"/>
      <c r="T109" s="3"/>
      <c r="U109" s="3"/>
      <c r="V109" s="3"/>
      <c r="W109" s="3"/>
      <c r="X109" s="3"/>
      <c r="Y109" s="3"/>
      <c r="Z109" s="3"/>
      <c r="AA109" s="3"/>
      <c r="AB109" s="3"/>
      <c r="AC109" s="3"/>
      <c r="AD109" s="3"/>
      <c r="AE109" s="3"/>
      <c r="AF109" s="3"/>
      <c r="AG109" s="3"/>
    </row>
    <row r="110" spans="18:33" x14ac:dyDescent="0.65">
      <c r="R110" s="3"/>
      <c r="S110" s="3"/>
      <c r="T110" s="3"/>
      <c r="U110" s="3"/>
      <c r="V110" s="3"/>
      <c r="W110" s="3"/>
      <c r="X110" s="3"/>
      <c r="Y110" s="3"/>
      <c r="Z110" s="3"/>
      <c r="AA110" s="3"/>
      <c r="AB110" s="3"/>
      <c r="AC110" s="3"/>
      <c r="AD110" s="3"/>
      <c r="AE110" s="3"/>
      <c r="AF110" s="3"/>
      <c r="AG110" s="3"/>
    </row>
    <row r="111" spans="18:33" x14ac:dyDescent="0.65">
      <c r="R111" s="3"/>
      <c r="S111" s="3"/>
      <c r="T111" s="3"/>
      <c r="U111" s="3"/>
      <c r="V111" s="3"/>
      <c r="W111" s="3"/>
      <c r="X111" s="3"/>
      <c r="Y111" s="3"/>
      <c r="Z111" s="3"/>
      <c r="AA111" s="3"/>
      <c r="AB111" s="3"/>
      <c r="AC111" s="3"/>
      <c r="AD111" s="3"/>
      <c r="AE111" s="3"/>
      <c r="AF111" s="3"/>
      <c r="AG111" s="3"/>
    </row>
    <row r="112" spans="18:33" x14ac:dyDescent="0.65">
      <c r="R112" s="3"/>
      <c r="S112" s="3"/>
      <c r="T112" s="3"/>
      <c r="U112" s="3"/>
      <c r="V112" s="3"/>
      <c r="W112" s="3"/>
      <c r="X112" s="3"/>
      <c r="Y112" s="3"/>
      <c r="Z112" s="3"/>
      <c r="AA112" s="3"/>
      <c r="AB112" s="3"/>
      <c r="AC112" s="3"/>
      <c r="AD112" s="3"/>
      <c r="AE112" s="3"/>
      <c r="AF112" s="3"/>
      <c r="AG112" s="3"/>
    </row>
    <row r="113" spans="18:33" x14ac:dyDescent="0.65">
      <c r="R113" s="3"/>
      <c r="S113" s="3"/>
      <c r="T113" s="3"/>
      <c r="U113" s="3"/>
      <c r="V113" s="3"/>
      <c r="W113" s="3"/>
      <c r="X113" s="3"/>
      <c r="Y113" s="3"/>
      <c r="Z113" s="3"/>
      <c r="AA113" s="3"/>
      <c r="AB113" s="3"/>
      <c r="AC113" s="3"/>
      <c r="AD113" s="3"/>
      <c r="AE113" s="3"/>
      <c r="AF113" s="3"/>
      <c r="AG113" s="3"/>
    </row>
    <row r="114" spans="18:33" x14ac:dyDescent="0.65">
      <c r="R114" s="3"/>
      <c r="S114" s="3"/>
      <c r="T114" s="3"/>
      <c r="U114" s="3"/>
      <c r="V114" s="3"/>
      <c r="W114" s="3"/>
      <c r="X114" s="3"/>
      <c r="Y114" s="3"/>
      <c r="Z114" s="3"/>
      <c r="AA114" s="3"/>
      <c r="AB114" s="3"/>
      <c r="AC114" s="3"/>
      <c r="AD114" s="3"/>
      <c r="AE114" s="3"/>
      <c r="AF114" s="3"/>
      <c r="AG114" s="3"/>
    </row>
    <row r="115" spans="18:33" x14ac:dyDescent="0.65">
      <c r="R115" s="3"/>
      <c r="S115" s="3"/>
      <c r="T115" s="3"/>
      <c r="U115" s="3"/>
      <c r="V115" s="3"/>
      <c r="W115" s="3"/>
      <c r="X115" s="3"/>
      <c r="Y115" s="3"/>
      <c r="Z115" s="3"/>
      <c r="AA115" s="3"/>
      <c r="AB115" s="3"/>
      <c r="AC115" s="3"/>
      <c r="AD115" s="3"/>
      <c r="AE115" s="3"/>
      <c r="AF115" s="3"/>
      <c r="AG115" s="3"/>
    </row>
    <row r="116" spans="18:33" x14ac:dyDescent="0.65">
      <c r="R116" s="3"/>
      <c r="S116" s="3"/>
      <c r="T116" s="3"/>
      <c r="U116" s="3"/>
      <c r="V116" s="3"/>
      <c r="W116" s="3"/>
      <c r="X116" s="3"/>
      <c r="Y116" s="3"/>
      <c r="Z116" s="3"/>
      <c r="AA116" s="3"/>
      <c r="AB116" s="3"/>
      <c r="AC116" s="3"/>
      <c r="AD116" s="3"/>
      <c r="AE116" s="3"/>
      <c r="AF116" s="3"/>
      <c r="AG116" s="3"/>
    </row>
    <row r="117" spans="18:33" x14ac:dyDescent="0.65">
      <c r="R117" s="3"/>
      <c r="S117" s="3"/>
      <c r="T117" s="3"/>
      <c r="U117" s="3"/>
      <c r="V117" s="3"/>
      <c r="W117" s="3"/>
      <c r="X117" s="3"/>
      <c r="Y117" s="3"/>
      <c r="Z117" s="3"/>
      <c r="AA117" s="3"/>
      <c r="AB117" s="3"/>
      <c r="AC117" s="3"/>
      <c r="AD117" s="3"/>
      <c r="AE117" s="3"/>
      <c r="AF117" s="3"/>
      <c r="AG117" s="3"/>
    </row>
    <row r="118" spans="18:33" x14ac:dyDescent="0.65">
      <c r="R118" s="3"/>
      <c r="S118" s="3"/>
      <c r="T118" s="3"/>
      <c r="U118" s="3"/>
      <c r="V118" s="3"/>
      <c r="W118" s="3"/>
      <c r="X118" s="3"/>
      <c r="Y118" s="3"/>
      <c r="Z118" s="3"/>
      <c r="AA118" s="3"/>
      <c r="AB118" s="3"/>
      <c r="AC118" s="3"/>
      <c r="AD118" s="3"/>
      <c r="AE118" s="3"/>
      <c r="AF118" s="3"/>
      <c r="AG118" s="3"/>
    </row>
    <row r="119" spans="18:33" x14ac:dyDescent="0.65">
      <c r="R119" s="3"/>
      <c r="S119" s="3"/>
      <c r="T119" s="3"/>
      <c r="U119" s="3"/>
      <c r="V119" s="3"/>
      <c r="W119" s="3"/>
      <c r="X119" s="3"/>
      <c r="Y119" s="3"/>
      <c r="Z119" s="3"/>
      <c r="AA119" s="3"/>
      <c r="AB119" s="3"/>
      <c r="AC119" s="3"/>
      <c r="AD119" s="3"/>
      <c r="AE119" s="3"/>
      <c r="AF119" s="3"/>
      <c r="AG119" s="3"/>
    </row>
    <row r="120" spans="18:33" x14ac:dyDescent="0.65">
      <c r="R120" s="3"/>
      <c r="S120" s="3"/>
      <c r="T120" s="3"/>
      <c r="U120" s="3"/>
      <c r="V120" s="3"/>
      <c r="W120" s="3"/>
      <c r="X120" s="3"/>
      <c r="Y120" s="3"/>
      <c r="Z120" s="3"/>
      <c r="AA120" s="3"/>
      <c r="AB120" s="3"/>
      <c r="AC120" s="3"/>
      <c r="AD120" s="3"/>
      <c r="AE120" s="3"/>
      <c r="AF120" s="3"/>
      <c r="AG120" s="3"/>
    </row>
    <row r="121" spans="18:33" x14ac:dyDescent="0.65">
      <c r="R121" s="3"/>
      <c r="S121" s="3"/>
      <c r="T121" s="3"/>
      <c r="U121" s="3"/>
      <c r="V121" s="3"/>
      <c r="W121" s="3"/>
      <c r="X121" s="3"/>
      <c r="Y121" s="3"/>
      <c r="Z121" s="3"/>
      <c r="AA121" s="3"/>
      <c r="AB121" s="3"/>
      <c r="AC121" s="3"/>
      <c r="AD121" s="3"/>
      <c r="AE121" s="3"/>
      <c r="AF121" s="3"/>
      <c r="AG121" s="3"/>
    </row>
    <row r="122" spans="18:33" x14ac:dyDescent="0.65">
      <c r="R122" s="3"/>
      <c r="S122" s="3"/>
      <c r="T122" s="3"/>
      <c r="U122" s="3"/>
      <c r="V122" s="3"/>
      <c r="W122" s="3"/>
      <c r="X122" s="3"/>
      <c r="Y122" s="3"/>
      <c r="Z122" s="3"/>
      <c r="AA122" s="3"/>
      <c r="AB122" s="3"/>
      <c r="AC122" s="3"/>
      <c r="AD122" s="3"/>
      <c r="AE122" s="3"/>
      <c r="AF122" s="3"/>
      <c r="AG122" s="3"/>
    </row>
    <row r="123" spans="18:33" x14ac:dyDescent="0.65">
      <c r="R123" s="3"/>
      <c r="S123" s="3"/>
      <c r="T123" s="3"/>
      <c r="U123" s="3"/>
      <c r="V123" s="3"/>
      <c r="W123" s="3"/>
      <c r="X123" s="3"/>
      <c r="Y123" s="3"/>
      <c r="Z123" s="3"/>
      <c r="AA123" s="3"/>
      <c r="AB123" s="3"/>
      <c r="AC123" s="3"/>
      <c r="AD123" s="3"/>
      <c r="AE123" s="3"/>
      <c r="AF123" s="3"/>
      <c r="AG123" s="3"/>
    </row>
    <row r="124" spans="18:33" x14ac:dyDescent="0.65">
      <c r="R124" s="3"/>
      <c r="S124" s="3"/>
      <c r="T124" s="3"/>
      <c r="U124" s="3"/>
      <c r="V124" s="3"/>
      <c r="W124" s="3"/>
      <c r="X124" s="3"/>
      <c r="Y124" s="3"/>
      <c r="Z124" s="3"/>
      <c r="AA124" s="3"/>
      <c r="AB124" s="3"/>
      <c r="AC124" s="3"/>
      <c r="AD124" s="3"/>
      <c r="AE124" s="3"/>
      <c r="AF124" s="3"/>
      <c r="AG124" s="3"/>
    </row>
    <row r="125" spans="18:33" x14ac:dyDescent="0.65">
      <c r="R125" s="3"/>
      <c r="S125" s="3"/>
      <c r="T125" s="3"/>
      <c r="U125" s="3"/>
      <c r="V125" s="3"/>
      <c r="W125" s="3"/>
      <c r="X125" s="3"/>
      <c r="Y125" s="3"/>
      <c r="Z125" s="3"/>
      <c r="AA125" s="3"/>
      <c r="AB125" s="3"/>
      <c r="AC125" s="3"/>
      <c r="AD125" s="3"/>
      <c r="AE125" s="3"/>
      <c r="AF125" s="3"/>
      <c r="AG125" s="3"/>
    </row>
    <row r="126" spans="18:33" x14ac:dyDescent="0.65">
      <c r="R126" s="3"/>
      <c r="S126" s="3"/>
      <c r="T126" s="3"/>
      <c r="U126" s="3"/>
      <c r="V126" s="3"/>
      <c r="W126" s="3"/>
      <c r="X126" s="3"/>
      <c r="Y126" s="3"/>
      <c r="Z126" s="3"/>
      <c r="AA126" s="3"/>
      <c r="AB126" s="3"/>
      <c r="AC126" s="3"/>
      <c r="AD126" s="3"/>
      <c r="AE126" s="3"/>
      <c r="AF126" s="3"/>
      <c r="AG126" s="3"/>
    </row>
    <row r="127" spans="18:33" x14ac:dyDescent="0.65">
      <c r="R127" s="3"/>
      <c r="S127" s="3"/>
      <c r="T127" s="3"/>
      <c r="U127" s="3"/>
      <c r="V127" s="3"/>
      <c r="W127" s="3"/>
      <c r="X127" s="3"/>
      <c r="Y127" s="3"/>
      <c r="Z127" s="3"/>
      <c r="AA127" s="3"/>
      <c r="AB127" s="3"/>
      <c r="AC127" s="3"/>
      <c r="AD127" s="3"/>
      <c r="AE127" s="3"/>
      <c r="AF127" s="3"/>
      <c r="AG127" s="3"/>
    </row>
    <row r="128" spans="18:33" x14ac:dyDescent="0.65">
      <c r="R128" s="3"/>
      <c r="S128" s="3"/>
      <c r="T128" s="3"/>
      <c r="U128" s="3"/>
      <c r="V128" s="3"/>
      <c r="W128" s="3"/>
      <c r="X128" s="3"/>
      <c r="Y128" s="3"/>
      <c r="Z128" s="3"/>
      <c r="AA128" s="3"/>
      <c r="AB128" s="3"/>
      <c r="AC128" s="3"/>
      <c r="AD128" s="3"/>
      <c r="AE128" s="3"/>
      <c r="AF128" s="3"/>
      <c r="AG128" s="3"/>
    </row>
    <row r="129" spans="18:33" x14ac:dyDescent="0.65">
      <c r="R129" s="3"/>
      <c r="S129" s="3"/>
      <c r="T129" s="3"/>
      <c r="U129" s="3"/>
      <c r="V129" s="3"/>
      <c r="W129" s="3"/>
      <c r="X129" s="3"/>
      <c r="Y129" s="3"/>
      <c r="Z129" s="3"/>
      <c r="AA129" s="3"/>
      <c r="AB129" s="3"/>
      <c r="AC129" s="3"/>
      <c r="AD129" s="3"/>
      <c r="AE129" s="3"/>
      <c r="AF129" s="3"/>
      <c r="AG129" s="3"/>
    </row>
    <row r="130" spans="18:33" x14ac:dyDescent="0.65">
      <c r="R130" s="3"/>
      <c r="S130" s="3"/>
      <c r="T130" s="3"/>
      <c r="U130" s="3"/>
      <c r="V130" s="3"/>
      <c r="W130" s="3"/>
      <c r="X130" s="3"/>
      <c r="Y130" s="3"/>
      <c r="Z130" s="3"/>
      <c r="AA130" s="3"/>
      <c r="AB130" s="3"/>
      <c r="AC130" s="3"/>
      <c r="AD130" s="3"/>
      <c r="AE130" s="3"/>
      <c r="AF130" s="3"/>
      <c r="AG130" s="3"/>
    </row>
    <row r="131" spans="18:33" x14ac:dyDescent="0.65">
      <c r="R131" s="3"/>
      <c r="S131" s="3"/>
      <c r="T131" s="3"/>
      <c r="U131" s="3"/>
      <c r="V131" s="3"/>
      <c r="W131" s="3"/>
      <c r="X131" s="3"/>
      <c r="Y131" s="3"/>
      <c r="Z131" s="3"/>
      <c r="AA131" s="3"/>
      <c r="AB131" s="3"/>
      <c r="AC131" s="3"/>
      <c r="AD131" s="3"/>
      <c r="AE131" s="3"/>
      <c r="AF131" s="3"/>
      <c r="AG131" s="3"/>
    </row>
    <row r="132" spans="18:33" x14ac:dyDescent="0.65">
      <c r="R132" s="3"/>
      <c r="S132" s="3"/>
      <c r="T132" s="3"/>
      <c r="U132" s="3"/>
      <c r="V132" s="3"/>
      <c r="W132" s="3"/>
      <c r="X132" s="3"/>
      <c r="Y132" s="3"/>
      <c r="Z132" s="3"/>
      <c r="AA132" s="3"/>
      <c r="AB132" s="3"/>
      <c r="AC132" s="3"/>
      <c r="AD132" s="3"/>
      <c r="AE132" s="3"/>
      <c r="AF132" s="3"/>
      <c r="AG132" s="3"/>
    </row>
    <row r="133" spans="18:33" x14ac:dyDescent="0.65">
      <c r="R133" s="3"/>
      <c r="S133" s="3"/>
      <c r="T133" s="3"/>
      <c r="U133" s="3"/>
      <c r="V133" s="3"/>
      <c r="W133" s="3"/>
      <c r="X133" s="3"/>
      <c r="Y133" s="3"/>
      <c r="Z133" s="3"/>
      <c r="AA133" s="3"/>
      <c r="AB133" s="3"/>
      <c r="AC133" s="3"/>
      <c r="AD133" s="3"/>
      <c r="AE133" s="3"/>
      <c r="AF133" s="3"/>
      <c r="AG133" s="3"/>
    </row>
    <row r="134" spans="18:33" x14ac:dyDescent="0.65">
      <c r="R134" s="3"/>
      <c r="S134" s="3"/>
      <c r="T134" s="3"/>
      <c r="U134" s="3"/>
      <c r="V134" s="3"/>
      <c r="W134" s="3"/>
      <c r="X134" s="3"/>
      <c r="Y134" s="3"/>
      <c r="Z134" s="3"/>
      <c r="AA134" s="3"/>
      <c r="AB134" s="3"/>
      <c r="AC134" s="3"/>
      <c r="AD134" s="3"/>
      <c r="AE134" s="3"/>
      <c r="AF134" s="3"/>
      <c r="AG134" s="3"/>
    </row>
    <row r="135" spans="18:33" x14ac:dyDescent="0.65">
      <c r="R135" s="3"/>
      <c r="S135" s="3"/>
      <c r="T135" s="3"/>
      <c r="U135" s="3"/>
      <c r="V135" s="3"/>
      <c r="W135" s="3"/>
      <c r="X135" s="3"/>
      <c r="Y135" s="3"/>
      <c r="Z135" s="3"/>
      <c r="AA135" s="3"/>
      <c r="AB135" s="3"/>
      <c r="AC135" s="3"/>
      <c r="AD135" s="3"/>
      <c r="AE135" s="3"/>
      <c r="AF135" s="3"/>
      <c r="AG135" s="3"/>
    </row>
    <row r="136" spans="18:33" x14ac:dyDescent="0.65">
      <c r="R136" s="3"/>
      <c r="S136" s="3"/>
      <c r="T136" s="3"/>
      <c r="U136" s="3"/>
      <c r="V136" s="3"/>
      <c r="W136" s="3"/>
      <c r="X136" s="3"/>
      <c r="Y136" s="3"/>
      <c r="Z136" s="3"/>
      <c r="AA136" s="3"/>
      <c r="AB136" s="3"/>
      <c r="AC136" s="3"/>
      <c r="AD136" s="3"/>
      <c r="AE136" s="3"/>
      <c r="AF136" s="3"/>
      <c r="AG136" s="3"/>
    </row>
    <row r="137" spans="18:33" x14ac:dyDescent="0.65">
      <c r="R137" s="3"/>
      <c r="S137" s="3"/>
      <c r="T137" s="3"/>
      <c r="U137" s="3"/>
      <c r="V137" s="3"/>
      <c r="W137" s="3"/>
      <c r="X137" s="3"/>
      <c r="Y137" s="3"/>
      <c r="Z137" s="3"/>
      <c r="AA137" s="3"/>
      <c r="AB137" s="3"/>
      <c r="AC137" s="3"/>
      <c r="AD137" s="3"/>
      <c r="AE137" s="3"/>
      <c r="AF137" s="3"/>
      <c r="AG137" s="3"/>
    </row>
    <row r="138" spans="18:33" x14ac:dyDescent="0.65">
      <c r="R138" s="3"/>
      <c r="S138" s="3"/>
      <c r="T138" s="3"/>
      <c r="U138" s="3"/>
      <c r="V138" s="3"/>
      <c r="W138" s="3"/>
      <c r="X138" s="3"/>
      <c r="Y138" s="3"/>
      <c r="Z138" s="3"/>
      <c r="AA138" s="3"/>
      <c r="AB138" s="3"/>
      <c r="AC138" s="3"/>
      <c r="AD138" s="3"/>
      <c r="AE138" s="3"/>
      <c r="AF138" s="3"/>
      <c r="AG138" s="3"/>
    </row>
    <row r="139" spans="18:33" x14ac:dyDescent="0.65">
      <c r="R139" s="3"/>
      <c r="S139" s="3"/>
      <c r="T139" s="3"/>
      <c r="U139" s="3"/>
      <c r="V139" s="3"/>
      <c r="W139" s="3"/>
      <c r="X139" s="3"/>
      <c r="Y139" s="3"/>
      <c r="Z139" s="3"/>
      <c r="AA139" s="3"/>
      <c r="AB139" s="3"/>
      <c r="AC139" s="3"/>
      <c r="AD139" s="3"/>
      <c r="AE139" s="3"/>
      <c r="AF139" s="3"/>
      <c r="AG139" s="3"/>
    </row>
  </sheetData>
  <sheetProtection sheet="1"/>
  <mergeCells count="127">
    <mergeCell ref="C15:E15"/>
    <mergeCell ref="F14:H14"/>
    <mergeCell ref="F15:H15"/>
    <mergeCell ref="F12:H12"/>
    <mergeCell ref="F7:H7"/>
    <mergeCell ref="P22:P23"/>
    <mergeCell ref="I14:K14"/>
    <mergeCell ref="I15:K15"/>
    <mergeCell ref="I12:K12"/>
    <mergeCell ref="I13:K13"/>
    <mergeCell ref="L13:N13"/>
    <mergeCell ref="O9:P15"/>
    <mergeCell ref="L15:N15"/>
    <mergeCell ref="L9:N9"/>
    <mergeCell ref="L10:N10"/>
    <mergeCell ref="L14:N14"/>
    <mergeCell ref="F11:H11"/>
    <mergeCell ref="I10:K10"/>
    <mergeCell ref="I11:K11"/>
    <mergeCell ref="I9:K9"/>
    <mergeCell ref="F9:H9"/>
    <mergeCell ref="M22:N23"/>
    <mergeCell ref="M30:N30"/>
    <mergeCell ref="B30:H30"/>
    <mergeCell ref="M29:N29"/>
    <mergeCell ref="I29:K29"/>
    <mergeCell ref="B29:H29"/>
    <mergeCell ref="M27:N27"/>
    <mergeCell ref="L28:N28"/>
    <mergeCell ref="I27:K27"/>
    <mergeCell ref="G23:H23"/>
    <mergeCell ref="B41:H41"/>
    <mergeCell ref="I41:K41"/>
    <mergeCell ref="L41:N41"/>
    <mergeCell ref="I16:K16"/>
    <mergeCell ref="B18:P18"/>
    <mergeCell ref="B20:P20"/>
    <mergeCell ref="F17:H17"/>
    <mergeCell ref="B32:O32"/>
    <mergeCell ref="C37:E37"/>
    <mergeCell ref="C36:E36"/>
    <mergeCell ref="M35:N35"/>
    <mergeCell ref="M36:N36"/>
    <mergeCell ref="M37:N37"/>
    <mergeCell ref="G35:H35"/>
    <mergeCell ref="G36:H36"/>
    <mergeCell ref="I30:K30"/>
    <mergeCell ref="M24:N24"/>
    <mergeCell ref="L17:N17"/>
    <mergeCell ref="C16:E16"/>
    <mergeCell ref="F21:I21"/>
    <mergeCell ref="F16:H16"/>
    <mergeCell ref="B28:H28"/>
    <mergeCell ref="J21:P21"/>
    <mergeCell ref="B26:P26"/>
    <mergeCell ref="C47:H47"/>
    <mergeCell ref="I47:N47"/>
    <mergeCell ref="B46:P46"/>
    <mergeCell ref="C3:J3"/>
    <mergeCell ref="L3:P3"/>
    <mergeCell ref="C10:E10"/>
    <mergeCell ref="C11:E11"/>
    <mergeCell ref="B4:P4"/>
    <mergeCell ref="B5:P5"/>
    <mergeCell ref="B6:P6"/>
    <mergeCell ref="I31:K31"/>
    <mergeCell ref="B31:H31"/>
    <mergeCell ref="M31:N31"/>
    <mergeCell ref="C22:E22"/>
    <mergeCell ref="C23:E23"/>
    <mergeCell ref="J22:K22"/>
    <mergeCell ref="J23:K23"/>
    <mergeCell ref="M44:N44"/>
    <mergeCell ref="B45:O45"/>
    <mergeCell ref="G43:H43"/>
    <mergeCell ref="M43:N43"/>
    <mergeCell ref="G44:H44"/>
    <mergeCell ref="B42:H42"/>
    <mergeCell ref="I42:K42"/>
    <mergeCell ref="B1:P1"/>
    <mergeCell ref="R21:S21"/>
    <mergeCell ref="S29:W29"/>
    <mergeCell ref="O16:P17"/>
    <mergeCell ref="J24:K24"/>
    <mergeCell ref="B24:H24"/>
    <mergeCell ref="O22:O23"/>
    <mergeCell ref="G22:H22"/>
    <mergeCell ref="C8:H8"/>
    <mergeCell ref="O8:P8"/>
    <mergeCell ref="C17:E17"/>
    <mergeCell ref="C14:E14"/>
    <mergeCell ref="I8:N8"/>
    <mergeCell ref="L16:N16"/>
    <mergeCell ref="I17:K17"/>
    <mergeCell ref="L12:N12"/>
    <mergeCell ref="C12:E12"/>
    <mergeCell ref="F13:H13"/>
    <mergeCell ref="C13:E13"/>
    <mergeCell ref="C9:E9"/>
    <mergeCell ref="B27:H27"/>
    <mergeCell ref="I28:K28"/>
    <mergeCell ref="I7:P7"/>
    <mergeCell ref="C7:E7"/>
    <mergeCell ref="L11:N11"/>
    <mergeCell ref="F10:H10"/>
    <mergeCell ref="C44:E44"/>
    <mergeCell ref="J44:K44"/>
    <mergeCell ref="V12:AA12"/>
    <mergeCell ref="V13:AA13"/>
    <mergeCell ref="V14:AA14"/>
    <mergeCell ref="V15:AA15"/>
    <mergeCell ref="S11:T11"/>
    <mergeCell ref="V11:AA11"/>
    <mergeCell ref="J43:K43"/>
    <mergeCell ref="B43:F43"/>
    <mergeCell ref="M42:N42"/>
    <mergeCell ref="G37:H37"/>
    <mergeCell ref="J37:K37"/>
    <mergeCell ref="J36:K36"/>
    <mergeCell ref="B34:P34"/>
    <mergeCell ref="B35:F35"/>
    <mergeCell ref="J35:K35"/>
    <mergeCell ref="B38:O38"/>
    <mergeCell ref="B39:P39"/>
    <mergeCell ref="B40:H40"/>
    <mergeCell ref="I40:K40"/>
    <mergeCell ref="M40:N40"/>
  </mergeCells>
  <phoneticPr fontId="0" type="noConversion"/>
  <conditionalFormatting sqref="O16">
    <cfRule type="cellIs" dxfId="0" priority="11" stopIfTrue="1" operator="equal">
      <formula>#REF!</formula>
    </cfRule>
  </conditionalFormatting>
  <dataValidations xWindow="821" yWindow="238" count="5">
    <dataValidation allowBlank="1" showInputMessage="1" showErrorMessage="1" promptTitle="Net monaural loss" prompt="Subtract baseline audiogram impairment, if any, from current impairment." sqref="C36:C37 C44 C22:C23" xr:uid="{00000000-0002-0000-0000-000000000000}"/>
    <dataValidation operator="lessThan" allowBlank="1" showInputMessage="1" showErrorMessage="1" sqref="F7:H7" xr:uid="{00000000-0002-0000-0000-000001000000}"/>
    <dataValidation allowBlank="1" showInputMessage="1" showErrorMessage="1" promptTitle="End of worksheet" prompt="Tab to return to top of sheet." sqref="P47" xr:uid="{00000000-0002-0000-0000-000004000000}"/>
    <dataValidation type="list" allowBlank="1" showInputMessage="1" showErrorMessage="1" promptTitle="Current measurements" prompt="Enter 0 to 100. If the loss is greater than 100 dB, enter 100 per OAR 436-035-0250(4)(a)." sqref="C10:N15" xr:uid="{00000000-0002-0000-0000-000005000000}">
      <formula1>$A$54:$CX$54</formula1>
    </dataValidation>
    <dataValidation allowBlank="1" showInputMessage="1" showErrorMessage="1" promptTitle="Data entry note" prompt="Enter data only in green-shaded fields." sqref="C3:J3" xr:uid="{00000000-0002-0000-0000-000006000000}"/>
  </dataValidations>
  <hyperlinks>
    <hyperlink ref="B47" location="Hearing!A1" display="Return to top of sheet" xr:uid="{00000000-0004-0000-0000-000000000000}"/>
  </hyperlinks>
  <pageMargins left="0.75" right="0.75" top="0.67" bottom="0.74" header="0.5" footer="0.62"/>
  <pageSetup orientation="portrait" horizontalDpi="300" verticalDpi="300" r:id="rId1"/>
  <headerFooter alignWithMargins="0">
    <oddFooter>&amp;LHearing&amp;CPage &amp;P</oddFooter>
  </headerFooter>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1"/>
  <sheetViews>
    <sheetView workbookViewId="0">
      <selection activeCell="C5" sqref="C5"/>
    </sheetView>
  </sheetViews>
  <sheetFormatPr defaultColWidth="9.1796875" defaultRowHeight="13.25" x14ac:dyDescent="0.65"/>
  <cols>
    <col min="1" max="1" width="14.453125" style="3" bestFit="1" customWidth="1"/>
    <col min="2" max="2" width="7.26953125" style="3" bestFit="1" customWidth="1"/>
    <col min="3" max="3" width="6.26953125" style="8" bestFit="1" customWidth="1"/>
    <col min="4" max="4" width="4.54296875" style="3" customWidth="1"/>
    <col min="5" max="7" width="9.1796875" style="3"/>
    <col min="8" max="8" width="14.453125" style="3" bestFit="1" customWidth="1"/>
    <col min="9" max="16384" width="9.1796875" style="3"/>
  </cols>
  <sheetData>
    <row r="1" spans="1:3" ht="27" customHeight="1" x14ac:dyDescent="0.65">
      <c r="A1" s="59"/>
      <c r="B1" s="59" t="s">
        <v>1</v>
      </c>
      <c r="C1" s="59" t="s">
        <v>2</v>
      </c>
    </row>
    <row r="2" spans="1:3" x14ac:dyDescent="0.65">
      <c r="A2" s="59" t="s">
        <v>36</v>
      </c>
      <c r="B2" s="59">
        <f>ROUND(Hearing!C16,0)</f>
        <v>0</v>
      </c>
      <c r="C2" s="59">
        <f>ROUND(Hearing!F16,0)</f>
        <v>0</v>
      </c>
    </row>
    <row r="3" spans="1:3" x14ac:dyDescent="0.65">
      <c r="A3" s="59" t="s">
        <v>37</v>
      </c>
      <c r="B3" s="60">
        <f>IF(B2&lt;150,0,VLOOKUP(B2,A11:B711,2))</f>
        <v>0</v>
      </c>
      <c r="C3" s="60">
        <f>IF(C2&lt;150,0,VLOOKUP(C2,A11:B711,2))</f>
        <v>0</v>
      </c>
    </row>
    <row r="4" spans="1:3" x14ac:dyDescent="0.65">
      <c r="C4" s="3"/>
    </row>
    <row r="5" spans="1:3" x14ac:dyDescent="0.65">
      <c r="A5" s="59" t="s">
        <v>38</v>
      </c>
      <c r="B5" s="59">
        <f>ROUND(Hearing!I16,0)</f>
        <v>0</v>
      </c>
      <c r="C5" s="59">
        <f>ROUND(Hearing!L16,0)</f>
        <v>0</v>
      </c>
    </row>
    <row r="6" spans="1:3" x14ac:dyDescent="0.65">
      <c r="A6" s="59" t="s">
        <v>37</v>
      </c>
      <c r="B6" s="60">
        <f>IF(B5&lt;150,0,VLOOKUP(B5,A11:B711,2))</f>
        <v>0</v>
      </c>
      <c r="C6" s="60">
        <f>IF(C5&lt;150,0,VLOOKUP(C5,A11:B711,2))</f>
        <v>0</v>
      </c>
    </row>
    <row r="9" spans="1:3" x14ac:dyDescent="0.65">
      <c r="A9" s="145" t="s">
        <v>73</v>
      </c>
      <c r="B9" s="145"/>
    </row>
    <row r="10" spans="1:3" x14ac:dyDescent="0.65">
      <c r="A10" s="63" t="s">
        <v>34</v>
      </c>
      <c r="B10" s="64" t="s">
        <v>35</v>
      </c>
    </row>
    <row r="11" spans="1:3" x14ac:dyDescent="0.65">
      <c r="A11" s="59">
        <v>0</v>
      </c>
      <c r="B11" s="60">
        <v>0</v>
      </c>
    </row>
    <row r="12" spans="1:3" x14ac:dyDescent="0.65">
      <c r="A12" s="59">
        <v>1</v>
      </c>
      <c r="B12" s="60">
        <v>0</v>
      </c>
    </row>
    <row r="13" spans="1:3" x14ac:dyDescent="0.65">
      <c r="A13" s="59">
        <v>2</v>
      </c>
      <c r="B13" s="60">
        <v>0</v>
      </c>
    </row>
    <row r="14" spans="1:3" x14ac:dyDescent="0.65">
      <c r="A14" s="59">
        <v>3</v>
      </c>
      <c r="B14" s="60">
        <v>0</v>
      </c>
    </row>
    <row r="15" spans="1:3" x14ac:dyDescent="0.65">
      <c r="A15" s="59">
        <v>4</v>
      </c>
      <c r="B15" s="60">
        <v>0</v>
      </c>
    </row>
    <row r="16" spans="1:3" x14ac:dyDescent="0.65">
      <c r="A16" s="59">
        <v>5</v>
      </c>
      <c r="B16" s="60">
        <v>0</v>
      </c>
    </row>
    <row r="17" spans="1:3" x14ac:dyDescent="0.65">
      <c r="A17" s="59">
        <v>6</v>
      </c>
      <c r="B17" s="60">
        <v>0</v>
      </c>
    </row>
    <row r="18" spans="1:3" x14ac:dyDescent="0.65">
      <c r="A18" s="59">
        <v>7</v>
      </c>
      <c r="B18" s="60">
        <v>0</v>
      </c>
    </row>
    <row r="19" spans="1:3" x14ac:dyDescent="0.65">
      <c r="A19" s="59">
        <v>8</v>
      </c>
      <c r="B19" s="60">
        <v>0</v>
      </c>
      <c r="C19" s="3"/>
    </row>
    <row r="20" spans="1:3" x14ac:dyDescent="0.65">
      <c r="A20" s="59">
        <v>9</v>
      </c>
      <c r="B20" s="60">
        <v>0</v>
      </c>
      <c r="C20" s="3"/>
    </row>
    <row r="21" spans="1:3" x14ac:dyDescent="0.65">
      <c r="A21" s="59">
        <v>10</v>
      </c>
      <c r="B21" s="60">
        <v>0</v>
      </c>
      <c r="C21" s="3"/>
    </row>
    <row r="22" spans="1:3" x14ac:dyDescent="0.65">
      <c r="A22" s="59">
        <v>11</v>
      </c>
      <c r="B22" s="60">
        <v>0</v>
      </c>
      <c r="C22" s="3"/>
    </row>
    <row r="23" spans="1:3" x14ac:dyDescent="0.65">
      <c r="A23" s="59">
        <v>12</v>
      </c>
      <c r="B23" s="60">
        <v>0</v>
      </c>
      <c r="C23" s="3"/>
    </row>
    <row r="24" spans="1:3" x14ac:dyDescent="0.65">
      <c r="A24" s="59">
        <v>13</v>
      </c>
      <c r="B24" s="60">
        <v>0</v>
      </c>
      <c r="C24" s="3"/>
    </row>
    <row r="25" spans="1:3" x14ac:dyDescent="0.65">
      <c r="A25" s="59">
        <v>14</v>
      </c>
      <c r="B25" s="60">
        <v>0</v>
      </c>
      <c r="C25" s="3"/>
    </row>
    <row r="26" spans="1:3" x14ac:dyDescent="0.65">
      <c r="A26" s="59">
        <v>15</v>
      </c>
      <c r="B26" s="60">
        <v>0</v>
      </c>
      <c r="C26" s="3"/>
    </row>
    <row r="27" spans="1:3" x14ac:dyDescent="0.65">
      <c r="A27" s="59">
        <v>16</v>
      </c>
      <c r="B27" s="60">
        <v>0</v>
      </c>
      <c r="C27" s="3"/>
    </row>
    <row r="28" spans="1:3" x14ac:dyDescent="0.65">
      <c r="A28" s="59">
        <v>17</v>
      </c>
      <c r="B28" s="60">
        <v>0</v>
      </c>
      <c r="C28" s="3"/>
    </row>
    <row r="29" spans="1:3" x14ac:dyDescent="0.65">
      <c r="A29" s="59">
        <v>18</v>
      </c>
      <c r="B29" s="60">
        <v>0</v>
      </c>
      <c r="C29" s="3"/>
    </row>
    <row r="30" spans="1:3" x14ac:dyDescent="0.65">
      <c r="A30" s="59">
        <v>19</v>
      </c>
      <c r="B30" s="60">
        <v>0</v>
      </c>
      <c r="C30" s="3"/>
    </row>
    <row r="31" spans="1:3" x14ac:dyDescent="0.65">
      <c r="A31" s="59">
        <v>20</v>
      </c>
      <c r="B31" s="60">
        <v>0</v>
      </c>
      <c r="C31" s="3"/>
    </row>
    <row r="32" spans="1:3" x14ac:dyDescent="0.65">
      <c r="A32" s="59">
        <v>21</v>
      </c>
      <c r="B32" s="60">
        <v>0</v>
      </c>
      <c r="C32" s="3"/>
    </row>
    <row r="33" spans="1:3" x14ac:dyDescent="0.65">
      <c r="A33" s="59">
        <v>22</v>
      </c>
      <c r="B33" s="60">
        <v>0</v>
      </c>
      <c r="C33" s="3"/>
    </row>
    <row r="34" spans="1:3" x14ac:dyDescent="0.65">
      <c r="A34" s="59">
        <v>23</v>
      </c>
      <c r="B34" s="60">
        <v>0</v>
      </c>
      <c r="C34" s="3"/>
    </row>
    <row r="35" spans="1:3" x14ac:dyDescent="0.65">
      <c r="A35" s="59">
        <v>24</v>
      </c>
      <c r="B35" s="60">
        <v>0</v>
      </c>
      <c r="C35" s="3"/>
    </row>
    <row r="36" spans="1:3" x14ac:dyDescent="0.65">
      <c r="A36" s="59">
        <v>25</v>
      </c>
      <c r="B36" s="60">
        <v>0</v>
      </c>
      <c r="C36" s="3"/>
    </row>
    <row r="37" spans="1:3" x14ac:dyDescent="0.65">
      <c r="A37" s="59">
        <v>26</v>
      </c>
      <c r="B37" s="60">
        <v>0</v>
      </c>
      <c r="C37" s="3"/>
    </row>
    <row r="38" spans="1:3" x14ac:dyDescent="0.65">
      <c r="A38" s="59">
        <v>27</v>
      </c>
      <c r="B38" s="60">
        <v>0</v>
      </c>
      <c r="C38" s="3"/>
    </row>
    <row r="39" spans="1:3" x14ac:dyDescent="0.65">
      <c r="A39" s="59">
        <v>28</v>
      </c>
      <c r="B39" s="60">
        <v>0</v>
      </c>
      <c r="C39" s="3"/>
    </row>
    <row r="40" spans="1:3" x14ac:dyDescent="0.65">
      <c r="A40" s="59">
        <v>29</v>
      </c>
      <c r="B40" s="60">
        <v>0</v>
      </c>
      <c r="C40" s="3"/>
    </row>
    <row r="41" spans="1:3" x14ac:dyDescent="0.65">
      <c r="A41" s="59">
        <v>30</v>
      </c>
      <c r="B41" s="60">
        <v>0</v>
      </c>
      <c r="C41" s="3"/>
    </row>
    <row r="42" spans="1:3" x14ac:dyDescent="0.65">
      <c r="A42" s="59">
        <v>31</v>
      </c>
      <c r="B42" s="60">
        <v>0</v>
      </c>
      <c r="C42" s="3"/>
    </row>
    <row r="43" spans="1:3" x14ac:dyDescent="0.65">
      <c r="A43" s="59">
        <v>32</v>
      </c>
      <c r="B43" s="60">
        <v>0</v>
      </c>
      <c r="C43" s="3"/>
    </row>
    <row r="44" spans="1:3" x14ac:dyDescent="0.65">
      <c r="A44" s="59">
        <v>33</v>
      </c>
      <c r="B44" s="60">
        <v>0</v>
      </c>
      <c r="C44" s="3"/>
    </row>
    <row r="45" spans="1:3" x14ac:dyDescent="0.65">
      <c r="A45" s="59">
        <v>34</v>
      </c>
      <c r="B45" s="60">
        <v>0</v>
      </c>
      <c r="C45" s="3"/>
    </row>
    <row r="46" spans="1:3" x14ac:dyDescent="0.65">
      <c r="A46" s="59">
        <v>35</v>
      </c>
      <c r="B46" s="60">
        <v>0</v>
      </c>
      <c r="C46" s="3"/>
    </row>
    <row r="47" spans="1:3" x14ac:dyDescent="0.65">
      <c r="A47" s="59">
        <v>36</v>
      </c>
      <c r="B47" s="60">
        <v>0</v>
      </c>
      <c r="C47" s="3"/>
    </row>
    <row r="48" spans="1:3" x14ac:dyDescent="0.65">
      <c r="A48" s="59">
        <v>37</v>
      </c>
      <c r="B48" s="60">
        <v>0</v>
      </c>
      <c r="C48" s="3"/>
    </row>
    <row r="49" spans="1:3" x14ac:dyDescent="0.65">
      <c r="A49" s="59">
        <v>38</v>
      </c>
      <c r="B49" s="60">
        <v>0</v>
      </c>
      <c r="C49" s="3"/>
    </row>
    <row r="50" spans="1:3" x14ac:dyDescent="0.65">
      <c r="A50" s="59">
        <v>39</v>
      </c>
      <c r="B50" s="60">
        <v>0</v>
      </c>
      <c r="C50" s="3"/>
    </row>
    <row r="51" spans="1:3" x14ac:dyDescent="0.65">
      <c r="A51" s="59">
        <v>40</v>
      </c>
      <c r="B51" s="60">
        <v>0</v>
      </c>
      <c r="C51" s="3"/>
    </row>
    <row r="52" spans="1:3" x14ac:dyDescent="0.65">
      <c r="A52" s="59">
        <v>41</v>
      </c>
      <c r="B52" s="60">
        <v>0</v>
      </c>
      <c r="C52" s="3"/>
    </row>
    <row r="53" spans="1:3" x14ac:dyDescent="0.65">
      <c r="A53" s="59">
        <v>42</v>
      </c>
      <c r="B53" s="60">
        <v>0</v>
      </c>
      <c r="C53" s="3"/>
    </row>
    <row r="54" spans="1:3" x14ac:dyDescent="0.65">
      <c r="A54" s="59">
        <v>43</v>
      </c>
      <c r="B54" s="60">
        <v>0</v>
      </c>
      <c r="C54" s="3"/>
    </row>
    <row r="55" spans="1:3" x14ac:dyDescent="0.65">
      <c r="A55" s="59">
        <v>44</v>
      </c>
      <c r="B55" s="60">
        <v>0</v>
      </c>
      <c r="C55" s="3"/>
    </row>
    <row r="56" spans="1:3" x14ac:dyDescent="0.65">
      <c r="A56" s="59">
        <v>45</v>
      </c>
      <c r="B56" s="60">
        <v>0</v>
      </c>
      <c r="C56" s="3"/>
    </row>
    <row r="57" spans="1:3" x14ac:dyDescent="0.65">
      <c r="A57" s="59">
        <v>46</v>
      </c>
      <c r="B57" s="60">
        <v>0</v>
      </c>
      <c r="C57" s="3"/>
    </row>
    <row r="58" spans="1:3" x14ac:dyDescent="0.65">
      <c r="A58" s="59">
        <v>47</v>
      </c>
      <c r="B58" s="60">
        <v>0</v>
      </c>
      <c r="C58" s="3"/>
    </row>
    <row r="59" spans="1:3" x14ac:dyDescent="0.65">
      <c r="A59" s="59">
        <v>48</v>
      </c>
      <c r="B59" s="60">
        <v>0</v>
      </c>
      <c r="C59" s="3"/>
    </row>
    <row r="60" spans="1:3" x14ac:dyDescent="0.65">
      <c r="A60" s="59">
        <v>49</v>
      </c>
      <c r="B60" s="60">
        <v>0</v>
      </c>
      <c r="C60" s="3"/>
    </row>
    <row r="61" spans="1:3" x14ac:dyDescent="0.65">
      <c r="A61" s="59">
        <v>50</v>
      </c>
      <c r="B61" s="60">
        <v>0</v>
      </c>
      <c r="C61" s="3"/>
    </row>
    <row r="62" spans="1:3" x14ac:dyDescent="0.65">
      <c r="A62" s="59">
        <v>51</v>
      </c>
      <c r="B62" s="60">
        <v>0</v>
      </c>
      <c r="C62" s="3"/>
    </row>
    <row r="63" spans="1:3" x14ac:dyDescent="0.65">
      <c r="A63" s="59">
        <v>52</v>
      </c>
      <c r="B63" s="60">
        <v>0</v>
      </c>
      <c r="C63" s="3"/>
    </row>
    <row r="64" spans="1:3" x14ac:dyDescent="0.65">
      <c r="A64" s="59">
        <v>53</v>
      </c>
      <c r="B64" s="60">
        <v>0</v>
      </c>
      <c r="C64" s="3"/>
    </row>
    <row r="65" spans="1:3" x14ac:dyDescent="0.65">
      <c r="A65" s="59">
        <v>54</v>
      </c>
      <c r="B65" s="60">
        <v>0</v>
      </c>
      <c r="C65" s="3"/>
    </row>
    <row r="66" spans="1:3" x14ac:dyDescent="0.65">
      <c r="A66" s="59">
        <v>55</v>
      </c>
      <c r="B66" s="60">
        <v>0</v>
      </c>
      <c r="C66" s="3"/>
    </row>
    <row r="67" spans="1:3" x14ac:dyDescent="0.65">
      <c r="A67" s="59">
        <v>56</v>
      </c>
      <c r="B67" s="60">
        <v>0</v>
      </c>
      <c r="C67" s="3"/>
    </row>
    <row r="68" spans="1:3" x14ac:dyDescent="0.65">
      <c r="A68" s="59">
        <v>57</v>
      </c>
      <c r="B68" s="60">
        <v>0</v>
      </c>
      <c r="C68" s="3"/>
    </row>
    <row r="69" spans="1:3" x14ac:dyDescent="0.65">
      <c r="A69" s="59">
        <v>58</v>
      </c>
      <c r="B69" s="60">
        <v>0</v>
      </c>
      <c r="C69" s="3"/>
    </row>
    <row r="70" spans="1:3" x14ac:dyDescent="0.65">
      <c r="A70" s="59">
        <v>59</v>
      </c>
      <c r="B70" s="60">
        <v>0</v>
      </c>
      <c r="C70" s="3"/>
    </row>
    <row r="71" spans="1:3" x14ac:dyDescent="0.65">
      <c r="A71" s="59">
        <v>60</v>
      </c>
      <c r="B71" s="60">
        <v>0</v>
      </c>
      <c r="C71" s="3"/>
    </row>
    <row r="72" spans="1:3" x14ac:dyDescent="0.65">
      <c r="A72" s="59">
        <v>61</v>
      </c>
      <c r="B72" s="60">
        <v>0</v>
      </c>
      <c r="C72" s="3"/>
    </row>
    <row r="73" spans="1:3" x14ac:dyDescent="0.65">
      <c r="A73" s="59">
        <v>62</v>
      </c>
      <c r="B73" s="60">
        <v>0</v>
      </c>
      <c r="C73" s="3"/>
    </row>
    <row r="74" spans="1:3" x14ac:dyDescent="0.65">
      <c r="A74" s="59">
        <v>63</v>
      </c>
      <c r="B74" s="60">
        <v>0</v>
      </c>
      <c r="C74" s="3"/>
    </row>
    <row r="75" spans="1:3" x14ac:dyDescent="0.65">
      <c r="A75" s="59">
        <v>64</v>
      </c>
      <c r="B75" s="60">
        <v>0</v>
      </c>
      <c r="C75" s="3"/>
    </row>
    <row r="76" spans="1:3" x14ac:dyDescent="0.65">
      <c r="A76" s="59">
        <v>65</v>
      </c>
      <c r="B76" s="60">
        <v>0</v>
      </c>
      <c r="C76" s="3"/>
    </row>
    <row r="77" spans="1:3" x14ac:dyDescent="0.65">
      <c r="A77" s="59">
        <v>66</v>
      </c>
      <c r="B77" s="60">
        <v>0</v>
      </c>
      <c r="C77" s="3"/>
    </row>
    <row r="78" spans="1:3" x14ac:dyDescent="0.65">
      <c r="A78" s="59">
        <v>67</v>
      </c>
      <c r="B78" s="60">
        <v>0</v>
      </c>
      <c r="C78" s="3"/>
    </row>
    <row r="79" spans="1:3" x14ac:dyDescent="0.65">
      <c r="A79" s="59">
        <v>68</v>
      </c>
      <c r="B79" s="60">
        <v>0</v>
      </c>
      <c r="C79" s="3"/>
    </row>
    <row r="80" spans="1:3" x14ac:dyDescent="0.65">
      <c r="A80" s="59">
        <v>69</v>
      </c>
      <c r="B80" s="60">
        <v>0</v>
      </c>
      <c r="C80" s="3"/>
    </row>
    <row r="81" spans="1:3" x14ac:dyDescent="0.65">
      <c r="A81" s="59">
        <v>70</v>
      </c>
      <c r="B81" s="60">
        <v>0</v>
      </c>
      <c r="C81" s="3"/>
    </row>
    <row r="82" spans="1:3" x14ac:dyDescent="0.65">
      <c r="A82" s="59">
        <v>71</v>
      </c>
      <c r="B82" s="60">
        <v>0</v>
      </c>
      <c r="C82" s="3"/>
    </row>
    <row r="83" spans="1:3" x14ac:dyDescent="0.65">
      <c r="A83" s="59">
        <v>72</v>
      </c>
      <c r="B83" s="60">
        <v>0</v>
      </c>
      <c r="C83" s="3"/>
    </row>
    <row r="84" spans="1:3" x14ac:dyDescent="0.65">
      <c r="A84" s="59">
        <v>73</v>
      </c>
      <c r="B84" s="60">
        <v>0</v>
      </c>
      <c r="C84" s="3"/>
    </row>
    <row r="85" spans="1:3" x14ac:dyDescent="0.65">
      <c r="A85" s="59">
        <v>74</v>
      </c>
      <c r="B85" s="60">
        <v>0</v>
      </c>
      <c r="C85" s="3"/>
    </row>
    <row r="86" spans="1:3" x14ac:dyDescent="0.65">
      <c r="A86" s="59">
        <v>75</v>
      </c>
      <c r="B86" s="60">
        <v>0</v>
      </c>
      <c r="C86" s="3"/>
    </row>
    <row r="87" spans="1:3" x14ac:dyDescent="0.65">
      <c r="A87" s="59">
        <v>76</v>
      </c>
      <c r="B87" s="60">
        <v>0</v>
      </c>
      <c r="C87" s="3"/>
    </row>
    <row r="88" spans="1:3" x14ac:dyDescent="0.65">
      <c r="A88" s="59">
        <v>77</v>
      </c>
      <c r="B88" s="60">
        <v>0</v>
      </c>
      <c r="C88" s="3"/>
    </row>
    <row r="89" spans="1:3" x14ac:dyDescent="0.65">
      <c r="A89" s="59">
        <v>78</v>
      </c>
      <c r="B89" s="60">
        <v>0</v>
      </c>
      <c r="C89" s="3"/>
    </row>
    <row r="90" spans="1:3" x14ac:dyDescent="0.65">
      <c r="A90" s="59">
        <v>79</v>
      </c>
      <c r="B90" s="60">
        <v>0</v>
      </c>
      <c r="C90" s="3"/>
    </row>
    <row r="91" spans="1:3" x14ac:dyDescent="0.65">
      <c r="A91" s="59">
        <v>80</v>
      </c>
      <c r="B91" s="60">
        <v>0</v>
      </c>
      <c r="C91" s="3"/>
    </row>
    <row r="92" spans="1:3" x14ac:dyDescent="0.65">
      <c r="A92" s="59">
        <v>81</v>
      </c>
      <c r="B92" s="60">
        <v>0</v>
      </c>
      <c r="C92" s="3"/>
    </row>
    <row r="93" spans="1:3" x14ac:dyDescent="0.65">
      <c r="A93" s="59">
        <v>82</v>
      </c>
      <c r="B93" s="60">
        <v>0</v>
      </c>
      <c r="C93" s="3"/>
    </row>
    <row r="94" spans="1:3" x14ac:dyDescent="0.65">
      <c r="A94" s="59">
        <v>83</v>
      </c>
      <c r="B94" s="60">
        <v>0</v>
      </c>
      <c r="C94" s="3"/>
    </row>
    <row r="95" spans="1:3" x14ac:dyDescent="0.65">
      <c r="A95" s="59">
        <v>84</v>
      </c>
      <c r="B95" s="60">
        <v>0</v>
      </c>
      <c r="C95" s="3"/>
    </row>
    <row r="96" spans="1:3" x14ac:dyDescent="0.65">
      <c r="A96" s="59">
        <v>85</v>
      </c>
      <c r="B96" s="60">
        <v>0</v>
      </c>
      <c r="C96" s="3"/>
    </row>
    <row r="97" spans="1:10" x14ac:dyDescent="0.65">
      <c r="A97" s="59">
        <v>86</v>
      </c>
      <c r="B97" s="60">
        <v>0</v>
      </c>
      <c r="C97" s="3"/>
    </row>
    <row r="98" spans="1:10" x14ac:dyDescent="0.65">
      <c r="A98" s="59">
        <v>87</v>
      </c>
      <c r="B98" s="60">
        <v>0</v>
      </c>
      <c r="C98" s="3"/>
    </row>
    <row r="99" spans="1:10" x14ac:dyDescent="0.65">
      <c r="A99" s="59">
        <v>88</v>
      </c>
      <c r="B99" s="60">
        <v>0</v>
      </c>
      <c r="C99" s="3"/>
    </row>
    <row r="100" spans="1:10" x14ac:dyDescent="0.65">
      <c r="A100" s="59">
        <v>89</v>
      </c>
      <c r="B100" s="60">
        <v>0</v>
      </c>
      <c r="C100" s="3"/>
    </row>
    <row r="101" spans="1:10" x14ac:dyDescent="0.65">
      <c r="A101" s="59">
        <v>90</v>
      </c>
      <c r="B101" s="60">
        <v>0</v>
      </c>
      <c r="C101" s="3"/>
    </row>
    <row r="102" spans="1:10" x14ac:dyDescent="0.65">
      <c r="A102" s="59">
        <v>91</v>
      </c>
      <c r="B102" s="60">
        <v>0</v>
      </c>
      <c r="C102" s="3"/>
    </row>
    <row r="103" spans="1:10" x14ac:dyDescent="0.65">
      <c r="A103" s="59">
        <v>92</v>
      </c>
      <c r="B103" s="60">
        <v>0</v>
      </c>
      <c r="C103" s="3"/>
    </row>
    <row r="104" spans="1:10" x14ac:dyDescent="0.65">
      <c r="A104" s="59">
        <v>93</v>
      </c>
      <c r="B104" s="60">
        <v>0</v>
      </c>
      <c r="C104" s="3"/>
    </row>
    <row r="105" spans="1:10" x14ac:dyDescent="0.65">
      <c r="A105" s="59">
        <v>94</v>
      </c>
      <c r="B105" s="60">
        <v>0</v>
      </c>
      <c r="C105" s="3"/>
    </row>
    <row r="106" spans="1:10" x14ac:dyDescent="0.65">
      <c r="A106" s="59">
        <v>95</v>
      </c>
      <c r="B106" s="60">
        <v>0</v>
      </c>
      <c r="C106" s="3"/>
    </row>
    <row r="107" spans="1:10" x14ac:dyDescent="0.65">
      <c r="A107" s="59">
        <v>96</v>
      </c>
      <c r="B107" s="60">
        <v>0</v>
      </c>
      <c r="C107" s="3"/>
    </row>
    <row r="108" spans="1:10" x14ac:dyDescent="0.65">
      <c r="A108" s="59">
        <v>97</v>
      </c>
      <c r="B108" s="60">
        <v>0</v>
      </c>
      <c r="C108" s="3"/>
    </row>
    <row r="109" spans="1:10" x14ac:dyDescent="0.65">
      <c r="A109" s="59">
        <v>98</v>
      </c>
      <c r="B109" s="60">
        <v>0</v>
      </c>
      <c r="C109" s="3"/>
    </row>
    <row r="110" spans="1:10" x14ac:dyDescent="0.65">
      <c r="A110" s="59">
        <v>99</v>
      </c>
      <c r="B110" s="60">
        <v>0</v>
      </c>
      <c r="C110" s="3"/>
    </row>
    <row r="111" spans="1:10" x14ac:dyDescent="0.65">
      <c r="A111" s="59">
        <v>100</v>
      </c>
      <c r="B111" s="60">
        <v>0</v>
      </c>
      <c r="C111" s="3"/>
    </row>
    <row r="112" spans="1:10" x14ac:dyDescent="0.65">
      <c r="A112" s="59">
        <v>101</v>
      </c>
      <c r="B112" s="60">
        <v>0</v>
      </c>
      <c r="C112" s="3"/>
      <c r="H112" s="10"/>
      <c r="J112" s="8"/>
    </row>
    <row r="113" spans="1:10" x14ac:dyDescent="0.65">
      <c r="A113" s="59">
        <v>102</v>
      </c>
      <c r="B113" s="60">
        <v>0</v>
      </c>
      <c r="C113" s="3"/>
      <c r="H113" s="10"/>
      <c r="I113" s="11"/>
      <c r="J113" s="8"/>
    </row>
    <row r="114" spans="1:10" x14ac:dyDescent="0.65">
      <c r="A114" s="59">
        <v>103</v>
      </c>
      <c r="B114" s="60">
        <v>0</v>
      </c>
      <c r="C114" s="3"/>
      <c r="H114" s="10"/>
      <c r="J114" s="7"/>
    </row>
    <row r="115" spans="1:10" x14ac:dyDescent="0.65">
      <c r="A115" s="59">
        <v>104</v>
      </c>
      <c r="B115" s="60">
        <v>0</v>
      </c>
      <c r="C115" s="3"/>
      <c r="H115" s="10"/>
      <c r="J115" s="7"/>
    </row>
    <row r="116" spans="1:10" x14ac:dyDescent="0.65">
      <c r="A116" s="59">
        <v>105</v>
      </c>
      <c r="B116" s="60">
        <v>0</v>
      </c>
      <c r="C116" s="3"/>
      <c r="H116" s="10"/>
      <c r="J116" s="7"/>
    </row>
    <row r="117" spans="1:10" x14ac:dyDescent="0.65">
      <c r="A117" s="59">
        <v>106</v>
      </c>
      <c r="B117" s="60">
        <v>0</v>
      </c>
      <c r="C117" s="3"/>
      <c r="H117" s="10"/>
      <c r="J117" s="7"/>
    </row>
    <row r="118" spans="1:10" x14ac:dyDescent="0.65">
      <c r="A118" s="59">
        <v>107</v>
      </c>
      <c r="B118" s="60">
        <v>0</v>
      </c>
      <c r="C118" s="3"/>
      <c r="H118" s="10"/>
      <c r="J118" s="7"/>
    </row>
    <row r="119" spans="1:10" x14ac:dyDescent="0.65">
      <c r="A119" s="59">
        <v>108</v>
      </c>
      <c r="B119" s="60">
        <v>0</v>
      </c>
      <c r="C119" s="3"/>
      <c r="H119" s="10"/>
      <c r="J119" s="7"/>
    </row>
    <row r="120" spans="1:10" x14ac:dyDescent="0.65">
      <c r="A120" s="59">
        <v>109</v>
      </c>
      <c r="B120" s="60">
        <v>0</v>
      </c>
      <c r="H120" s="10"/>
      <c r="J120" s="7"/>
    </row>
    <row r="121" spans="1:10" x14ac:dyDescent="0.65">
      <c r="A121" s="59">
        <v>110</v>
      </c>
      <c r="B121" s="60">
        <v>0</v>
      </c>
      <c r="H121" s="10"/>
      <c r="J121" s="7"/>
    </row>
    <row r="122" spans="1:10" x14ac:dyDescent="0.65">
      <c r="A122" s="59">
        <v>111</v>
      </c>
      <c r="B122" s="60">
        <v>0</v>
      </c>
      <c r="H122" s="10"/>
      <c r="J122" s="7"/>
    </row>
    <row r="123" spans="1:10" x14ac:dyDescent="0.65">
      <c r="A123" s="59">
        <v>112</v>
      </c>
      <c r="B123" s="60">
        <v>0</v>
      </c>
      <c r="C123" s="3"/>
      <c r="H123" s="10"/>
      <c r="J123" s="7"/>
    </row>
    <row r="124" spans="1:10" x14ac:dyDescent="0.65">
      <c r="A124" s="59">
        <v>113</v>
      </c>
      <c r="B124" s="60">
        <v>0</v>
      </c>
      <c r="C124" s="3"/>
      <c r="H124" s="10"/>
      <c r="J124" s="7"/>
    </row>
    <row r="125" spans="1:10" x14ac:dyDescent="0.65">
      <c r="A125" s="59">
        <v>114</v>
      </c>
      <c r="B125" s="60">
        <v>0</v>
      </c>
      <c r="C125" s="3"/>
      <c r="H125" s="10"/>
      <c r="J125" s="7"/>
    </row>
    <row r="126" spans="1:10" x14ac:dyDescent="0.65">
      <c r="A126" s="59">
        <v>115</v>
      </c>
      <c r="B126" s="60">
        <v>0</v>
      </c>
      <c r="C126" s="3"/>
      <c r="H126" s="10"/>
      <c r="J126" s="7"/>
    </row>
    <row r="127" spans="1:10" x14ac:dyDescent="0.65">
      <c r="A127" s="59">
        <v>116</v>
      </c>
      <c r="B127" s="60">
        <v>0</v>
      </c>
      <c r="C127" s="3"/>
      <c r="H127" s="10"/>
      <c r="J127" s="7"/>
    </row>
    <row r="128" spans="1:10" x14ac:dyDescent="0.65">
      <c r="A128" s="59">
        <v>117</v>
      </c>
      <c r="B128" s="60">
        <v>0</v>
      </c>
      <c r="C128" s="3"/>
      <c r="H128" s="10"/>
      <c r="J128" s="7"/>
    </row>
    <row r="129" spans="1:10" x14ac:dyDescent="0.65">
      <c r="A129" s="59">
        <v>118</v>
      </c>
      <c r="B129" s="60">
        <v>0</v>
      </c>
      <c r="C129" s="3"/>
      <c r="H129" s="10"/>
      <c r="J129" s="7"/>
    </row>
    <row r="130" spans="1:10" x14ac:dyDescent="0.65">
      <c r="A130" s="59">
        <v>119</v>
      </c>
      <c r="B130" s="60">
        <v>0</v>
      </c>
      <c r="C130" s="3"/>
      <c r="H130" s="10"/>
      <c r="J130" s="7"/>
    </row>
    <row r="131" spans="1:10" x14ac:dyDescent="0.65">
      <c r="A131" s="59">
        <v>120</v>
      </c>
      <c r="B131" s="60">
        <v>0</v>
      </c>
      <c r="C131" s="3"/>
      <c r="H131" s="10"/>
      <c r="J131" s="7"/>
    </row>
    <row r="132" spans="1:10" x14ac:dyDescent="0.65">
      <c r="A132" s="59">
        <v>121</v>
      </c>
      <c r="B132" s="60">
        <v>0</v>
      </c>
      <c r="C132" s="3"/>
      <c r="H132" s="10"/>
      <c r="J132" s="7"/>
    </row>
    <row r="133" spans="1:10" x14ac:dyDescent="0.65">
      <c r="A133" s="59">
        <v>122</v>
      </c>
      <c r="B133" s="60">
        <v>0</v>
      </c>
      <c r="C133" s="3"/>
      <c r="H133" s="10"/>
      <c r="J133" s="7"/>
    </row>
    <row r="134" spans="1:10" x14ac:dyDescent="0.65">
      <c r="A134" s="59">
        <v>123</v>
      </c>
      <c r="B134" s="60">
        <v>0</v>
      </c>
      <c r="C134" s="3"/>
      <c r="H134" s="10"/>
      <c r="J134" s="7"/>
    </row>
    <row r="135" spans="1:10" x14ac:dyDescent="0.65">
      <c r="A135" s="59">
        <v>124</v>
      </c>
      <c r="B135" s="60">
        <v>0</v>
      </c>
      <c r="C135" s="3"/>
      <c r="H135" s="10"/>
      <c r="J135" s="7"/>
    </row>
    <row r="136" spans="1:10" x14ac:dyDescent="0.65">
      <c r="A136" s="59">
        <v>125</v>
      </c>
      <c r="B136" s="60">
        <v>0</v>
      </c>
      <c r="C136" s="3"/>
      <c r="H136" s="10"/>
      <c r="J136" s="7"/>
    </row>
    <row r="137" spans="1:10" x14ac:dyDescent="0.65">
      <c r="A137" s="59">
        <v>126</v>
      </c>
      <c r="B137" s="60">
        <v>0</v>
      </c>
      <c r="C137" s="3"/>
      <c r="H137" s="10"/>
      <c r="J137" s="7"/>
    </row>
    <row r="138" spans="1:10" x14ac:dyDescent="0.65">
      <c r="A138" s="59">
        <v>127</v>
      </c>
      <c r="B138" s="60">
        <v>0</v>
      </c>
      <c r="C138" s="3"/>
      <c r="H138" s="10"/>
      <c r="J138" s="7"/>
    </row>
    <row r="139" spans="1:10" x14ac:dyDescent="0.65">
      <c r="A139" s="59">
        <v>128</v>
      </c>
      <c r="B139" s="60">
        <v>0</v>
      </c>
      <c r="C139" s="3"/>
      <c r="H139" s="10"/>
      <c r="J139" s="7"/>
    </row>
    <row r="140" spans="1:10" x14ac:dyDescent="0.65">
      <c r="A140" s="59">
        <v>129</v>
      </c>
      <c r="B140" s="60">
        <v>0</v>
      </c>
      <c r="C140" s="3"/>
      <c r="H140" s="10"/>
      <c r="J140" s="7"/>
    </row>
    <row r="141" spans="1:10" x14ac:dyDescent="0.65">
      <c r="A141" s="59">
        <v>130</v>
      </c>
      <c r="B141" s="60">
        <v>0</v>
      </c>
      <c r="C141" s="3"/>
      <c r="H141" s="10"/>
      <c r="J141" s="7"/>
    </row>
    <row r="142" spans="1:10" x14ac:dyDescent="0.65">
      <c r="A142" s="59">
        <v>131</v>
      </c>
      <c r="B142" s="60">
        <v>0</v>
      </c>
      <c r="C142" s="3"/>
      <c r="H142" s="10"/>
      <c r="J142" s="7"/>
    </row>
    <row r="143" spans="1:10" x14ac:dyDescent="0.65">
      <c r="A143" s="59">
        <v>132</v>
      </c>
      <c r="B143" s="60">
        <v>0</v>
      </c>
      <c r="C143" s="3"/>
      <c r="H143" s="10"/>
      <c r="J143" s="7"/>
    </row>
    <row r="144" spans="1:10" x14ac:dyDescent="0.65">
      <c r="A144" s="59">
        <v>133</v>
      </c>
      <c r="B144" s="60">
        <v>0</v>
      </c>
      <c r="C144" s="3"/>
      <c r="H144" s="10"/>
      <c r="J144" s="7"/>
    </row>
    <row r="145" spans="1:10" x14ac:dyDescent="0.65">
      <c r="A145" s="59">
        <v>134</v>
      </c>
      <c r="B145" s="60">
        <v>0</v>
      </c>
      <c r="C145" s="3"/>
      <c r="H145" s="10"/>
      <c r="J145" s="7"/>
    </row>
    <row r="146" spans="1:10" x14ac:dyDescent="0.65">
      <c r="A146" s="59">
        <v>135</v>
      </c>
      <c r="B146" s="60">
        <v>0</v>
      </c>
      <c r="C146" s="3"/>
      <c r="H146" s="10"/>
      <c r="J146" s="7"/>
    </row>
    <row r="147" spans="1:10" x14ac:dyDescent="0.65">
      <c r="A147" s="59">
        <v>136</v>
      </c>
      <c r="B147" s="60">
        <v>0</v>
      </c>
      <c r="C147" s="3"/>
      <c r="H147" s="10"/>
      <c r="J147" s="7"/>
    </row>
    <row r="148" spans="1:10" x14ac:dyDescent="0.65">
      <c r="A148" s="59">
        <v>137</v>
      </c>
      <c r="B148" s="60">
        <v>0</v>
      </c>
      <c r="C148" s="3"/>
      <c r="H148" s="10"/>
      <c r="J148" s="7"/>
    </row>
    <row r="149" spans="1:10" x14ac:dyDescent="0.65">
      <c r="A149" s="59">
        <v>138</v>
      </c>
      <c r="B149" s="60">
        <v>0</v>
      </c>
      <c r="C149" s="3"/>
      <c r="H149" s="10"/>
      <c r="J149" s="7"/>
    </row>
    <row r="150" spans="1:10" x14ac:dyDescent="0.65">
      <c r="A150" s="59">
        <v>139</v>
      </c>
      <c r="B150" s="60">
        <v>0</v>
      </c>
      <c r="C150" s="3"/>
      <c r="H150" s="10"/>
      <c r="J150" s="7"/>
    </row>
    <row r="151" spans="1:10" x14ac:dyDescent="0.65">
      <c r="A151" s="59">
        <v>140</v>
      </c>
      <c r="B151" s="60">
        <v>0</v>
      </c>
      <c r="C151" s="3"/>
      <c r="H151" s="10"/>
      <c r="J151" s="7"/>
    </row>
    <row r="152" spans="1:10" x14ac:dyDescent="0.65">
      <c r="A152" s="59">
        <v>141</v>
      </c>
      <c r="B152" s="60">
        <v>0</v>
      </c>
      <c r="C152" s="3"/>
      <c r="H152" s="10"/>
      <c r="J152" s="7"/>
    </row>
    <row r="153" spans="1:10" x14ac:dyDescent="0.65">
      <c r="A153" s="59">
        <v>142</v>
      </c>
      <c r="B153" s="60">
        <v>0</v>
      </c>
      <c r="C153" s="3"/>
      <c r="H153" s="10"/>
      <c r="J153" s="7"/>
    </row>
    <row r="154" spans="1:10" x14ac:dyDescent="0.65">
      <c r="A154" s="59">
        <v>143</v>
      </c>
      <c r="B154" s="60">
        <v>0</v>
      </c>
      <c r="C154" s="3"/>
      <c r="H154" s="10"/>
      <c r="J154" s="7"/>
    </row>
    <row r="155" spans="1:10" x14ac:dyDescent="0.65">
      <c r="A155" s="59">
        <v>144</v>
      </c>
      <c r="B155" s="60">
        <v>0</v>
      </c>
      <c r="C155" s="3"/>
      <c r="H155" s="10"/>
      <c r="J155" s="7"/>
    </row>
    <row r="156" spans="1:10" x14ac:dyDescent="0.65">
      <c r="A156" s="59">
        <v>145</v>
      </c>
      <c r="B156" s="60">
        <v>0</v>
      </c>
      <c r="C156" s="3"/>
      <c r="H156" s="10"/>
      <c r="J156" s="7"/>
    </row>
    <row r="157" spans="1:10" x14ac:dyDescent="0.65">
      <c r="A157" s="59">
        <v>146</v>
      </c>
      <c r="B157" s="60">
        <v>0</v>
      </c>
      <c r="C157" s="3"/>
      <c r="H157" s="10"/>
      <c r="J157" s="7"/>
    </row>
    <row r="158" spans="1:10" x14ac:dyDescent="0.65">
      <c r="A158" s="59">
        <v>147</v>
      </c>
      <c r="B158" s="60">
        <v>0</v>
      </c>
      <c r="C158" s="3"/>
      <c r="H158" s="10"/>
      <c r="J158" s="7"/>
    </row>
    <row r="159" spans="1:10" x14ac:dyDescent="0.65">
      <c r="A159" s="59">
        <v>148</v>
      </c>
      <c r="B159" s="60">
        <v>0</v>
      </c>
      <c r="C159" s="3"/>
      <c r="H159" s="10"/>
      <c r="J159" s="8"/>
    </row>
    <row r="160" spans="1:10" x14ac:dyDescent="0.65">
      <c r="A160" s="59">
        <v>149</v>
      </c>
      <c r="B160" s="60">
        <v>0</v>
      </c>
      <c r="C160" s="3"/>
      <c r="J160" s="8"/>
    </row>
    <row r="161" spans="1:10" x14ac:dyDescent="0.65">
      <c r="A161" s="63">
        <v>150</v>
      </c>
      <c r="B161" s="60">
        <v>0</v>
      </c>
      <c r="C161" s="3"/>
      <c r="J161" s="8"/>
    </row>
    <row r="162" spans="1:10" x14ac:dyDescent="0.65">
      <c r="A162" s="63">
        <v>151</v>
      </c>
      <c r="B162" s="60">
        <v>2.5000000000000001E-3</v>
      </c>
      <c r="C162" s="3"/>
      <c r="J162" s="8"/>
    </row>
    <row r="163" spans="1:10" x14ac:dyDescent="0.65">
      <c r="A163" s="63">
        <v>152</v>
      </c>
      <c r="B163" s="60">
        <v>5.0000000000000001E-3</v>
      </c>
      <c r="C163" s="3"/>
      <c r="J163" s="8"/>
    </row>
    <row r="164" spans="1:10" x14ac:dyDescent="0.65">
      <c r="A164" s="63">
        <v>153</v>
      </c>
      <c r="B164" s="60">
        <v>7.4999999999999997E-3</v>
      </c>
      <c r="C164" s="3"/>
      <c r="J164" s="8"/>
    </row>
    <row r="165" spans="1:10" x14ac:dyDescent="0.65">
      <c r="A165" s="63">
        <v>154</v>
      </c>
      <c r="B165" s="60">
        <v>0.01</v>
      </c>
      <c r="C165" s="3"/>
      <c r="J165" s="8"/>
    </row>
    <row r="166" spans="1:10" x14ac:dyDescent="0.65">
      <c r="A166" s="63">
        <v>155</v>
      </c>
      <c r="B166" s="60">
        <v>1.2500000000000001E-2</v>
      </c>
      <c r="C166" s="3"/>
      <c r="J166" s="8"/>
    </row>
    <row r="167" spans="1:10" x14ac:dyDescent="0.65">
      <c r="A167" s="63">
        <v>156</v>
      </c>
      <c r="B167" s="60">
        <v>1.4999999999999999E-2</v>
      </c>
      <c r="C167" s="3"/>
      <c r="J167" s="8"/>
    </row>
    <row r="168" spans="1:10" x14ac:dyDescent="0.65">
      <c r="A168" s="63">
        <v>157</v>
      </c>
      <c r="B168" s="60">
        <v>1.7500000000000002E-2</v>
      </c>
      <c r="C168" s="3"/>
      <c r="J168" s="8"/>
    </row>
    <row r="169" spans="1:10" x14ac:dyDescent="0.65">
      <c r="A169" s="63">
        <v>158</v>
      </c>
      <c r="B169" s="60">
        <v>0.02</v>
      </c>
      <c r="C169" s="3"/>
      <c r="J169" s="8"/>
    </row>
    <row r="170" spans="1:10" x14ac:dyDescent="0.65">
      <c r="A170" s="63">
        <v>159</v>
      </c>
      <c r="B170" s="60">
        <v>2.2499999999999999E-2</v>
      </c>
      <c r="C170" s="3"/>
      <c r="J170" s="8"/>
    </row>
    <row r="171" spans="1:10" x14ac:dyDescent="0.65">
      <c r="A171" s="63">
        <v>160</v>
      </c>
      <c r="B171" s="60">
        <v>2.5000000000000001E-2</v>
      </c>
      <c r="J171" s="8"/>
    </row>
    <row r="172" spans="1:10" x14ac:dyDescent="0.65">
      <c r="A172" s="63">
        <v>161</v>
      </c>
      <c r="B172" s="60">
        <v>2.75E-2</v>
      </c>
      <c r="J172" s="8"/>
    </row>
    <row r="173" spans="1:10" x14ac:dyDescent="0.65">
      <c r="A173" s="63">
        <v>162</v>
      </c>
      <c r="B173" s="60">
        <v>0.03</v>
      </c>
      <c r="J173" s="8"/>
    </row>
    <row r="174" spans="1:10" x14ac:dyDescent="0.65">
      <c r="A174" s="63">
        <v>163</v>
      </c>
      <c r="B174" s="60">
        <v>3.2500000000000001E-2</v>
      </c>
      <c r="J174" s="8"/>
    </row>
    <row r="175" spans="1:10" x14ac:dyDescent="0.65">
      <c r="A175" s="63">
        <v>164</v>
      </c>
      <c r="B175" s="60">
        <v>3.5000000000000003E-2</v>
      </c>
      <c r="J175" s="8"/>
    </row>
    <row r="176" spans="1:10" x14ac:dyDescent="0.65">
      <c r="A176" s="63">
        <v>165</v>
      </c>
      <c r="B176" s="60">
        <v>3.7499999999999999E-2</v>
      </c>
      <c r="J176" s="8"/>
    </row>
    <row r="177" spans="1:10" x14ac:dyDescent="0.65">
      <c r="A177" s="63">
        <v>166</v>
      </c>
      <c r="B177" s="60">
        <v>0.04</v>
      </c>
      <c r="J177" s="8"/>
    </row>
    <row r="178" spans="1:10" x14ac:dyDescent="0.65">
      <c r="A178" s="63">
        <v>167</v>
      </c>
      <c r="B178" s="60">
        <v>4.2500000000000003E-2</v>
      </c>
      <c r="J178" s="8"/>
    </row>
    <row r="179" spans="1:10" x14ac:dyDescent="0.65">
      <c r="A179" s="63">
        <v>168</v>
      </c>
      <c r="B179" s="60">
        <v>4.4999999999999998E-2</v>
      </c>
      <c r="J179" s="8"/>
    </row>
    <row r="180" spans="1:10" x14ac:dyDescent="0.65">
      <c r="A180" s="63">
        <v>169</v>
      </c>
      <c r="B180" s="60">
        <v>4.7500000000000001E-2</v>
      </c>
      <c r="J180" s="8"/>
    </row>
    <row r="181" spans="1:10" x14ac:dyDescent="0.65">
      <c r="A181" s="63">
        <v>170</v>
      </c>
      <c r="B181" s="60">
        <v>0.05</v>
      </c>
      <c r="J181" s="8"/>
    </row>
    <row r="182" spans="1:10" x14ac:dyDescent="0.65">
      <c r="A182" s="63">
        <v>171</v>
      </c>
      <c r="B182" s="60">
        <v>5.2499999999999998E-2</v>
      </c>
      <c r="J182" s="8"/>
    </row>
    <row r="183" spans="1:10" x14ac:dyDescent="0.65">
      <c r="A183" s="63">
        <v>172</v>
      </c>
      <c r="B183" s="60">
        <v>5.5E-2</v>
      </c>
      <c r="J183" s="8"/>
    </row>
    <row r="184" spans="1:10" x14ac:dyDescent="0.65">
      <c r="A184" s="63">
        <v>173</v>
      </c>
      <c r="B184" s="60">
        <v>5.7500000000000002E-2</v>
      </c>
      <c r="J184" s="8"/>
    </row>
    <row r="185" spans="1:10" x14ac:dyDescent="0.65">
      <c r="A185" s="63">
        <v>174</v>
      </c>
      <c r="B185" s="60">
        <v>0.06</v>
      </c>
      <c r="J185" s="8"/>
    </row>
    <row r="186" spans="1:10" x14ac:dyDescent="0.65">
      <c r="A186" s="63">
        <v>175</v>
      </c>
      <c r="B186" s="60">
        <v>6.25E-2</v>
      </c>
      <c r="J186" s="8"/>
    </row>
    <row r="187" spans="1:10" x14ac:dyDescent="0.65">
      <c r="A187" s="63">
        <v>176</v>
      </c>
      <c r="B187" s="60">
        <v>6.5000000000000002E-2</v>
      </c>
      <c r="J187" s="8"/>
    </row>
    <row r="188" spans="1:10" x14ac:dyDescent="0.65">
      <c r="A188" s="63">
        <v>177</v>
      </c>
      <c r="B188" s="60">
        <v>6.7500000000000004E-2</v>
      </c>
      <c r="J188" s="8"/>
    </row>
    <row r="189" spans="1:10" x14ac:dyDescent="0.65">
      <c r="A189" s="63">
        <v>178</v>
      </c>
      <c r="B189" s="60">
        <v>7.0000000000000007E-2</v>
      </c>
      <c r="J189" s="8"/>
    </row>
    <row r="190" spans="1:10" x14ac:dyDescent="0.65">
      <c r="A190" s="63">
        <v>179</v>
      </c>
      <c r="B190" s="60">
        <v>7.2499999999999995E-2</v>
      </c>
      <c r="J190" s="8"/>
    </row>
    <row r="191" spans="1:10" x14ac:dyDescent="0.65">
      <c r="A191" s="63">
        <v>180</v>
      </c>
      <c r="B191" s="60">
        <v>7.4999999999999997E-2</v>
      </c>
      <c r="J191" s="8"/>
    </row>
    <row r="192" spans="1:10" x14ac:dyDescent="0.65">
      <c r="A192" s="63">
        <v>181</v>
      </c>
      <c r="B192" s="60">
        <v>7.7499999999999999E-2</v>
      </c>
      <c r="J192" s="8"/>
    </row>
    <row r="193" spans="1:10" x14ac:dyDescent="0.65">
      <c r="A193" s="63">
        <v>182</v>
      </c>
      <c r="B193" s="60">
        <v>0.08</v>
      </c>
      <c r="J193" s="8"/>
    </row>
    <row r="194" spans="1:10" x14ac:dyDescent="0.65">
      <c r="A194" s="63">
        <v>183</v>
      </c>
      <c r="B194" s="60">
        <v>8.2500000000000004E-2</v>
      </c>
      <c r="J194" s="8"/>
    </row>
    <row r="195" spans="1:10" x14ac:dyDescent="0.65">
      <c r="A195" s="63">
        <v>184</v>
      </c>
      <c r="B195" s="60">
        <v>8.5000000000000006E-2</v>
      </c>
      <c r="J195" s="8"/>
    </row>
    <row r="196" spans="1:10" x14ac:dyDescent="0.65">
      <c r="A196" s="63">
        <v>185</v>
      </c>
      <c r="B196" s="60">
        <v>8.7499999999999994E-2</v>
      </c>
      <c r="J196" s="8"/>
    </row>
    <row r="197" spans="1:10" x14ac:dyDescent="0.65">
      <c r="A197" s="63">
        <v>186</v>
      </c>
      <c r="B197" s="60">
        <v>0.09</v>
      </c>
      <c r="J197" s="8"/>
    </row>
    <row r="198" spans="1:10" x14ac:dyDescent="0.65">
      <c r="A198" s="63">
        <v>187</v>
      </c>
      <c r="B198" s="60">
        <v>9.2499999999999999E-2</v>
      </c>
      <c r="J198" s="8"/>
    </row>
    <row r="199" spans="1:10" x14ac:dyDescent="0.65">
      <c r="A199" s="63">
        <v>188</v>
      </c>
      <c r="B199" s="60">
        <v>9.5000000000000001E-2</v>
      </c>
      <c r="J199" s="8"/>
    </row>
    <row r="200" spans="1:10" x14ac:dyDescent="0.65">
      <c r="A200" s="63">
        <v>189</v>
      </c>
      <c r="B200" s="60">
        <v>9.7500000000000003E-2</v>
      </c>
      <c r="J200" s="8"/>
    </row>
    <row r="201" spans="1:10" x14ac:dyDescent="0.65">
      <c r="A201" s="63">
        <v>190</v>
      </c>
      <c r="B201" s="60">
        <v>0.1</v>
      </c>
      <c r="J201" s="8"/>
    </row>
    <row r="202" spans="1:10" x14ac:dyDescent="0.65">
      <c r="A202" s="63">
        <v>191</v>
      </c>
      <c r="B202" s="60">
        <v>0.10249999999999999</v>
      </c>
      <c r="J202" s="8"/>
    </row>
    <row r="203" spans="1:10" x14ac:dyDescent="0.65">
      <c r="A203" s="63">
        <v>192</v>
      </c>
      <c r="B203" s="60">
        <v>0.105</v>
      </c>
    </row>
    <row r="204" spans="1:10" x14ac:dyDescent="0.65">
      <c r="A204" s="63">
        <v>193</v>
      </c>
      <c r="B204" s="60">
        <v>0.1075</v>
      </c>
    </row>
    <row r="205" spans="1:10" x14ac:dyDescent="0.65">
      <c r="A205" s="63">
        <v>194</v>
      </c>
      <c r="B205" s="60">
        <v>0.11</v>
      </c>
    </row>
    <row r="206" spans="1:10" x14ac:dyDescent="0.65">
      <c r="A206" s="63">
        <v>195</v>
      </c>
      <c r="B206" s="60">
        <v>0.1125</v>
      </c>
    </row>
    <row r="207" spans="1:10" x14ac:dyDescent="0.65">
      <c r="A207" s="63">
        <v>196</v>
      </c>
      <c r="B207" s="60">
        <v>0.115</v>
      </c>
    </row>
    <row r="208" spans="1:10" x14ac:dyDescent="0.65">
      <c r="A208" s="63">
        <v>197</v>
      </c>
      <c r="B208" s="60">
        <v>0.11749999999999999</v>
      </c>
    </row>
    <row r="209" spans="1:3" x14ac:dyDescent="0.65">
      <c r="A209" s="63">
        <v>198</v>
      </c>
      <c r="B209" s="60">
        <v>0.12</v>
      </c>
    </row>
    <row r="210" spans="1:3" x14ac:dyDescent="0.65">
      <c r="A210" s="63">
        <v>199</v>
      </c>
      <c r="B210" s="60">
        <v>0.1225</v>
      </c>
      <c r="C210" s="3"/>
    </row>
    <row r="211" spans="1:3" x14ac:dyDescent="0.65">
      <c r="A211" s="63">
        <v>200</v>
      </c>
      <c r="B211" s="60">
        <v>0.125</v>
      </c>
      <c r="C211" s="3"/>
    </row>
    <row r="212" spans="1:3" x14ac:dyDescent="0.65">
      <c r="A212" s="63">
        <v>201</v>
      </c>
      <c r="B212" s="60">
        <v>0.1275</v>
      </c>
      <c r="C212" s="3"/>
    </row>
    <row r="213" spans="1:3" x14ac:dyDescent="0.65">
      <c r="A213" s="63">
        <v>202</v>
      </c>
      <c r="B213" s="60">
        <v>0.13</v>
      </c>
      <c r="C213" s="3"/>
    </row>
    <row r="214" spans="1:3" x14ac:dyDescent="0.65">
      <c r="A214" s="63">
        <v>203</v>
      </c>
      <c r="B214" s="60">
        <v>0.13250000000000001</v>
      </c>
    </row>
    <row r="215" spans="1:3" x14ac:dyDescent="0.65">
      <c r="A215" s="63">
        <v>204</v>
      </c>
      <c r="B215" s="60">
        <v>0.13500000000000001</v>
      </c>
    </row>
    <row r="216" spans="1:3" x14ac:dyDescent="0.65">
      <c r="A216" s="63">
        <v>205</v>
      </c>
      <c r="B216" s="60">
        <v>0.13750000000000001</v>
      </c>
    </row>
    <row r="217" spans="1:3" x14ac:dyDescent="0.65">
      <c r="A217" s="63">
        <v>206</v>
      </c>
      <c r="B217" s="60">
        <v>0.14000000000000001</v>
      </c>
    </row>
    <row r="218" spans="1:3" x14ac:dyDescent="0.65">
      <c r="A218" s="63">
        <v>207</v>
      </c>
      <c r="B218" s="60">
        <v>0.14249999999999999</v>
      </c>
    </row>
    <row r="219" spans="1:3" x14ac:dyDescent="0.65">
      <c r="A219" s="63">
        <v>208</v>
      </c>
      <c r="B219" s="60">
        <v>0.14499999999999999</v>
      </c>
    </row>
    <row r="220" spans="1:3" x14ac:dyDescent="0.65">
      <c r="A220" s="63">
        <v>209</v>
      </c>
      <c r="B220" s="60">
        <v>0.14749999999999999</v>
      </c>
    </row>
    <row r="221" spans="1:3" x14ac:dyDescent="0.65">
      <c r="A221" s="63">
        <v>210</v>
      </c>
      <c r="B221" s="60">
        <v>0.15</v>
      </c>
    </row>
    <row r="222" spans="1:3" x14ac:dyDescent="0.65">
      <c r="A222" s="63">
        <v>211</v>
      </c>
      <c r="B222" s="60">
        <v>0.1525</v>
      </c>
    </row>
    <row r="223" spans="1:3" x14ac:dyDescent="0.65">
      <c r="A223" s="63">
        <v>212</v>
      </c>
      <c r="B223" s="60">
        <v>0.155</v>
      </c>
    </row>
    <row r="224" spans="1:3" x14ac:dyDescent="0.65">
      <c r="A224" s="63">
        <v>213</v>
      </c>
      <c r="B224" s="60">
        <v>0.1575</v>
      </c>
    </row>
    <row r="225" spans="1:2" x14ac:dyDescent="0.65">
      <c r="A225" s="63">
        <v>214</v>
      </c>
      <c r="B225" s="60">
        <v>0.16</v>
      </c>
    </row>
    <row r="226" spans="1:2" x14ac:dyDescent="0.65">
      <c r="A226" s="63">
        <v>215</v>
      </c>
      <c r="B226" s="60">
        <v>0.16250000000000001</v>
      </c>
    </row>
    <row r="227" spans="1:2" x14ac:dyDescent="0.65">
      <c r="A227" s="63">
        <v>216</v>
      </c>
      <c r="B227" s="60">
        <v>0.16500000000000001</v>
      </c>
    </row>
    <row r="228" spans="1:2" x14ac:dyDescent="0.65">
      <c r="A228" s="63">
        <v>217</v>
      </c>
      <c r="B228" s="60">
        <v>0.16750000000000001</v>
      </c>
    </row>
    <row r="229" spans="1:2" x14ac:dyDescent="0.65">
      <c r="A229" s="63">
        <v>218</v>
      </c>
      <c r="B229" s="60">
        <v>0.17</v>
      </c>
    </row>
    <row r="230" spans="1:2" x14ac:dyDescent="0.65">
      <c r="A230" s="63">
        <v>219</v>
      </c>
      <c r="B230" s="60">
        <v>0.17249999999999999</v>
      </c>
    </row>
    <row r="231" spans="1:2" x14ac:dyDescent="0.65">
      <c r="A231" s="63">
        <v>220</v>
      </c>
      <c r="B231" s="60">
        <v>0.17499999999999999</v>
      </c>
    </row>
    <row r="232" spans="1:2" x14ac:dyDescent="0.65">
      <c r="A232" s="63">
        <v>221</v>
      </c>
      <c r="B232" s="60">
        <v>0.17749999999999999</v>
      </c>
    </row>
    <row r="233" spans="1:2" x14ac:dyDescent="0.65">
      <c r="A233" s="63">
        <v>222</v>
      </c>
      <c r="B233" s="60">
        <v>0.18</v>
      </c>
    </row>
    <row r="234" spans="1:2" x14ac:dyDescent="0.65">
      <c r="A234" s="63">
        <v>223</v>
      </c>
      <c r="B234" s="60">
        <v>0.1825</v>
      </c>
    </row>
    <row r="235" spans="1:2" x14ac:dyDescent="0.65">
      <c r="A235" s="63">
        <v>224</v>
      </c>
      <c r="B235" s="60">
        <v>0.185</v>
      </c>
    </row>
    <row r="236" spans="1:2" x14ac:dyDescent="0.65">
      <c r="A236" s="63">
        <v>225</v>
      </c>
      <c r="B236" s="60">
        <v>0.1875</v>
      </c>
    </row>
    <row r="237" spans="1:2" x14ac:dyDescent="0.65">
      <c r="A237" s="63">
        <v>226</v>
      </c>
      <c r="B237" s="60">
        <v>0.19</v>
      </c>
    </row>
    <row r="238" spans="1:2" x14ac:dyDescent="0.65">
      <c r="A238" s="63">
        <v>227</v>
      </c>
      <c r="B238" s="60">
        <v>0.1925</v>
      </c>
    </row>
    <row r="239" spans="1:2" x14ac:dyDescent="0.65">
      <c r="A239" s="63">
        <v>228</v>
      </c>
      <c r="B239" s="60">
        <v>0.19500000000000001</v>
      </c>
    </row>
    <row r="240" spans="1:2" x14ac:dyDescent="0.65">
      <c r="A240" s="63">
        <v>229</v>
      </c>
      <c r="B240" s="60">
        <v>0.19750000000000001</v>
      </c>
    </row>
    <row r="241" spans="1:2" x14ac:dyDescent="0.65">
      <c r="A241" s="63">
        <v>230</v>
      </c>
      <c r="B241" s="60">
        <v>0.2</v>
      </c>
    </row>
    <row r="242" spans="1:2" x14ac:dyDescent="0.65">
      <c r="A242" s="63">
        <v>231</v>
      </c>
      <c r="B242" s="60">
        <v>0.20250000000000001</v>
      </c>
    </row>
    <row r="243" spans="1:2" x14ac:dyDescent="0.65">
      <c r="A243" s="63">
        <v>232</v>
      </c>
      <c r="B243" s="60">
        <v>0.20499999999999999</v>
      </c>
    </row>
    <row r="244" spans="1:2" x14ac:dyDescent="0.65">
      <c r="A244" s="63">
        <v>233</v>
      </c>
      <c r="B244" s="60">
        <v>0.20749999999999999</v>
      </c>
    </row>
    <row r="245" spans="1:2" x14ac:dyDescent="0.65">
      <c r="A245" s="63">
        <v>234</v>
      </c>
      <c r="B245" s="60">
        <v>0.21</v>
      </c>
    </row>
    <row r="246" spans="1:2" x14ac:dyDescent="0.65">
      <c r="A246" s="63">
        <v>235</v>
      </c>
      <c r="B246" s="60">
        <v>0.21249999999999999</v>
      </c>
    </row>
    <row r="247" spans="1:2" x14ac:dyDescent="0.65">
      <c r="A247" s="63">
        <v>236</v>
      </c>
      <c r="B247" s="60">
        <v>0.215</v>
      </c>
    </row>
    <row r="248" spans="1:2" x14ac:dyDescent="0.65">
      <c r="A248" s="63">
        <v>237</v>
      </c>
      <c r="B248" s="60">
        <v>0.2175</v>
      </c>
    </row>
    <row r="249" spans="1:2" x14ac:dyDescent="0.65">
      <c r="A249" s="63">
        <v>238</v>
      </c>
      <c r="B249" s="60">
        <v>0.22</v>
      </c>
    </row>
    <row r="250" spans="1:2" x14ac:dyDescent="0.65">
      <c r="A250" s="63">
        <v>239</v>
      </c>
      <c r="B250" s="60">
        <v>0.2225</v>
      </c>
    </row>
    <row r="251" spans="1:2" x14ac:dyDescent="0.65">
      <c r="A251" s="63">
        <v>240</v>
      </c>
      <c r="B251" s="60">
        <v>0.22500000000000001</v>
      </c>
    </row>
    <row r="252" spans="1:2" x14ac:dyDescent="0.65">
      <c r="A252" s="63">
        <v>241</v>
      </c>
      <c r="B252" s="60">
        <v>0.22750000000000001</v>
      </c>
    </row>
    <row r="253" spans="1:2" x14ac:dyDescent="0.65">
      <c r="A253" s="63">
        <v>242</v>
      </c>
      <c r="B253" s="60">
        <v>0.23</v>
      </c>
    </row>
    <row r="254" spans="1:2" x14ac:dyDescent="0.65">
      <c r="A254" s="63">
        <v>243</v>
      </c>
      <c r="B254" s="60">
        <v>0.23250000000000001</v>
      </c>
    </row>
    <row r="255" spans="1:2" x14ac:dyDescent="0.65">
      <c r="A255" s="63">
        <v>244</v>
      </c>
      <c r="B255" s="60">
        <v>0.23499999999999999</v>
      </c>
    </row>
    <row r="256" spans="1:2" x14ac:dyDescent="0.65">
      <c r="A256" s="63">
        <v>245</v>
      </c>
      <c r="B256" s="60">
        <v>0.23749999999999999</v>
      </c>
    </row>
    <row r="257" spans="1:2" x14ac:dyDescent="0.65">
      <c r="A257" s="63">
        <v>246</v>
      </c>
      <c r="B257" s="60">
        <v>0.24</v>
      </c>
    </row>
    <row r="258" spans="1:2" x14ac:dyDescent="0.65">
      <c r="A258" s="63">
        <v>247</v>
      </c>
      <c r="B258" s="60">
        <v>0.24249999999999999</v>
      </c>
    </row>
    <row r="259" spans="1:2" x14ac:dyDescent="0.65">
      <c r="A259" s="63">
        <v>248</v>
      </c>
      <c r="B259" s="60">
        <v>0.245</v>
      </c>
    </row>
    <row r="260" spans="1:2" x14ac:dyDescent="0.65">
      <c r="A260" s="63">
        <v>249</v>
      </c>
      <c r="B260" s="60">
        <v>0.2475</v>
      </c>
    </row>
    <row r="261" spans="1:2" x14ac:dyDescent="0.65">
      <c r="A261" s="63">
        <v>250</v>
      </c>
      <c r="B261" s="60">
        <v>0.25</v>
      </c>
    </row>
    <row r="262" spans="1:2" x14ac:dyDescent="0.65">
      <c r="A262" s="63">
        <v>251</v>
      </c>
      <c r="B262" s="60">
        <v>0.2525</v>
      </c>
    </row>
    <row r="263" spans="1:2" x14ac:dyDescent="0.65">
      <c r="A263" s="63">
        <v>252</v>
      </c>
      <c r="B263" s="60">
        <v>0.255</v>
      </c>
    </row>
    <row r="264" spans="1:2" x14ac:dyDescent="0.65">
      <c r="A264" s="63">
        <v>253</v>
      </c>
      <c r="B264" s="60">
        <v>0.25750000000000001</v>
      </c>
    </row>
    <row r="265" spans="1:2" x14ac:dyDescent="0.65">
      <c r="A265" s="63">
        <v>254</v>
      </c>
      <c r="B265" s="60">
        <v>0.26</v>
      </c>
    </row>
    <row r="266" spans="1:2" x14ac:dyDescent="0.65">
      <c r="A266" s="63">
        <v>255</v>
      </c>
      <c r="B266" s="60">
        <v>0.26250000000000001</v>
      </c>
    </row>
    <row r="267" spans="1:2" x14ac:dyDescent="0.65">
      <c r="A267" s="63">
        <v>256</v>
      </c>
      <c r="B267" s="60">
        <v>0.26500000000000001</v>
      </c>
    </row>
    <row r="268" spans="1:2" x14ac:dyDescent="0.65">
      <c r="A268" s="63">
        <v>257</v>
      </c>
      <c r="B268" s="60">
        <v>0.26750000000000002</v>
      </c>
    </row>
    <row r="269" spans="1:2" x14ac:dyDescent="0.65">
      <c r="A269" s="63">
        <v>258</v>
      </c>
      <c r="B269" s="60">
        <v>0.27</v>
      </c>
    </row>
    <row r="270" spans="1:2" x14ac:dyDescent="0.65">
      <c r="A270" s="63">
        <v>259</v>
      </c>
      <c r="B270" s="60">
        <v>0.27250000000000002</v>
      </c>
    </row>
    <row r="271" spans="1:2" x14ac:dyDescent="0.65">
      <c r="A271" s="63">
        <v>260</v>
      </c>
      <c r="B271" s="60">
        <v>0.27500000000000002</v>
      </c>
    </row>
    <row r="272" spans="1:2" x14ac:dyDescent="0.65">
      <c r="A272" s="63">
        <v>261</v>
      </c>
      <c r="B272" s="60">
        <v>0.27750000000000002</v>
      </c>
    </row>
    <row r="273" spans="1:2" x14ac:dyDescent="0.65">
      <c r="A273" s="63">
        <v>262</v>
      </c>
      <c r="B273" s="60">
        <v>0.28000000000000003</v>
      </c>
    </row>
    <row r="274" spans="1:2" x14ac:dyDescent="0.65">
      <c r="A274" s="63">
        <v>263</v>
      </c>
      <c r="B274" s="60">
        <v>0.28249999999999997</v>
      </c>
    </row>
    <row r="275" spans="1:2" x14ac:dyDescent="0.65">
      <c r="A275" s="63">
        <v>264</v>
      </c>
      <c r="B275" s="60">
        <v>0.28499999999999998</v>
      </c>
    </row>
    <row r="276" spans="1:2" x14ac:dyDescent="0.65">
      <c r="A276" s="63">
        <v>265</v>
      </c>
      <c r="B276" s="60">
        <v>0.28749999999999998</v>
      </c>
    </row>
    <row r="277" spans="1:2" x14ac:dyDescent="0.65">
      <c r="A277" s="63">
        <v>266</v>
      </c>
      <c r="B277" s="60">
        <v>0.28999999999999998</v>
      </c>
    </row>
    <row r="278" spans="1:2" x14ac:dyDescent="0.65">
      <c r="A278" s="63">
        <v>267</v>
      </c>
      <c r="B278" s="60">
        <v>0.29249999999999998</v>
      </c>
    </row>
    <row r="279" spans="1:2" x14ac:dyDescent="0.65">
      <c r="A279" s="63">
        <v>268</v>
      </c>
      <c r="B279" s="60">
        <v>0.29499999999999998</v>
      </c>
    </row>
    <row r="280" spans="1:2" x14ac:dyDescent="0.65">
      <c r="A280" s="63">
        <v>269</v>
      </c>
      <c r="B280" s="60">
        <v>0.29749999999999999</v>
      </c>
    </row>
    <row r="281" spans="1:2" x14ac:dyDescent="0.65">
      <c r="A281" s="63">
        <v>270</v>
      </c>
      <c r="B281" s="60">
        <v>0.3</v>
      </c>
    </row>
    <row r="282" spans="1:2" x14ac:dyDescent="0.65">
      <c r="A282" s="63">
        <v>271</v>
      </c>
      <c r="B282" s="60">
        <v>0.30249999999999999</v>
      </c>
    </row>
    <row r="283" spans="1:2" x14ac:dyDescent="0.65">
      <c r="A283" s="63">
        <v>272</v>
      </c>
      <c r="B283" s="60">
        <v>0.30499999999999999</v>
      </c>
    </row>
    <row r="284" spans="1:2" x14ac:dyDescent="0.65">
      <c r="A284" s="63">
        <v>273</v>
      </c>
      <c r="B284" s="60">
        <v>0.3075</v>
      </c>
    </row>
    <row r="285" spans="1:2" x14ac:dyDescent="0.65">
      <c r="A285" s="63">
        <v>274</v>
      </c>
      <c r="B285" s="60">
        <v>0.31</v>
      </c>
    </row>
    <row r="286" spans="1:2" x14ac:dyDescent="0.65">
      <c r="A286" s="63">
        <v>275</v>
      </c>
      <c r="B286" s="60">
        <v>0.3125</v>
      </c>
    </row>
    <row r="287" spans="1:2" x14ac:dyDescent="0.65">
      <c r="A287" s="63">
        <v>276</v>
      </c>
      <c r="B287" s="60">
        <v>0.315</v>
      </c>
    </row>
    <row r="288" spans="1:2" x14ac:dyDescent="0.65">
      <c r="A288" s="63">
        <v>277</v>
      </c>
      <c r="B288" s="60">
        <v>0.3175</v>
      </c>
    </row>
    <row r="289" spans="1:2" x14ac:dyDescent="0.65">
      <c r="A289" s="63">
        <v>278</v>
      </c>
      <c r="B289" s="60">
        <v>0.32</v>
      </c>
    </row>
    <row r="290" spans="1:2" x14ac:dyDescent="0.65">
      <c r="A290" s="63">
        <v>279</v>
      </c>
      <c r="B290" s="60">
        <v>0.32250000000000001</v>
      </c>
    </row>
    <row r="291" spans="1:2" x14ac:dyDescent="0.65">
      <c r="A291" s="63">
        <v>280</v>
      </c>
      <c r="B291" s="60">
        <v>0.32500000000000001</v>
      </c>
    </row>
    <row r="292" spans="1:2" x14ac:dyDescent="0.65">
      <c r="A292" s="63">
        <v>281</v>
      </c>
      <c r="B292" s="60">
        <v>0.32750000000000001</v>
      </c>
    </row>
    <row r="293" spans="1:2" x14ac:dyDescent="0.65">
      <c r="A293" s="63">
        <v>282</v>
      </c>
      <c r="B293" s="60">
        <v>0.33</v>
      </c>
    </row>
    <row r="294" spans="1:2" x14ac:dyDescent="0.65">
      <c r="A294" s="63">
        <v>283</v>
      </c>
      <c r="B294" s="60">
        <v>0.33250000000000002</v>
      </c>
    </row>
    <row r="295" spans="1:2" x14ac:dyDescent="0.65">
      <c r="A295" s="63">
        <v>284</v>
      </c>
      <c r="B295" s="60">
        <v>0.33500000000000002</v>
      </c>
    </row>
    <row r="296" spans="1:2" x14ac:dyDescent="0.65">
      <c r="A296" s="63">
        <v>285</v>
      </c>
      <c r="B296" s="60">
        <v>0.33750000000000002</v>
      </c>
    </row>
    <row r="297" spans="1:2" x14ac:dyDescent="0.65">
      <c r="A297" s="63">
        <v>286</v>
      </c>
      <c r="B297" s="60">
        <v>0.34</v>
      </c>
    </row>
    <row r="298" spans="1:2" x14ac:dyDescent="0.65">
      <c r="A298" s="63">
        <v>287</v>
      </c>
      <c r="B298" s="60">
        <v>0.34250000000000003</v>
      </c>
    </row>
    <row r="299" spans="1:2" x14ac:dyDescent="0.65">
      <c r="A299" s="63">
        <v>288</v>
      </c>
      <c r="B299" s="60">
        <v>0.34499999999999997</v>
      </c>
    </row>
    <row r="300" spans="1:2" x14ac:dyDescent="0.65">
      <c r="A300" s="63">
        <v>289</v>
      </c>
      <c r="B300" s="60">
        <v>0.34749999999999998</v>
      </c>
    </row>
    <row r="301" spans="1:2" x14ac:dyDescent="0.65">
      <c r="A301" s="63">
        <v>290</v>
      </c>
      <c r="B301" s="60">
        <v>0.35</v>
      </c>
    </row>
    <row r="302" spans="1:2" x14ac:dyDescent="0.65">
      <c r="A302" s="63">
        <v>291</v>
      </c>
      <c r="B302" s="60">
        <v>0.35249999999999998</v>
      </c>
    </row>
    <row r="303" spans="1:2" x14ac:dyDescent="0.65">
      <c r="A303" s="63">
        <v>292</v>
      </c>
      <c r="B303" s="60">
        <v>0.35499999999999998</v>
      </c>
    </row>
    <row r="304" spans="1:2" x14ac:dyDescent="0.65">
      <c r="A304" s="63">
        <v>293</v>
      </c>
      <c r="B304" s="60">
        <v>0.35749999999999998</v>
      </c>
    </row>
    <row r="305" spans="1:2" x14ac:dyDescent="0.65">
      <c r="A305" s="63">
        <v>294</v>
      </c>
      <c r="B305" s="60">
        <v>0.36</v>
      </c>
    </row>
    <row r="306" spans="1:2" x14ac:dyDescent="0.65">
      <c r="A306" s="63">
        <v>295</v>
      </c>
      <c r="B306" s="60">
        <v>0.36249999999999999</v>
      </c>
    </row>
    <row r="307" spans="1:2" x14ac:dyDescent="0.65">
      <c r="A307" s="63">
        <v>296</v>
      </c>
      <c r="B307" s="60">
        <v>0.36499999999999999</v>
      </c>
    </row>
    <row r="308" spans="1:2" x14ac:dyDescent="0.65">
      <c r="A308" s="63">
        <v>297</v>
      </c>
      <c r="B308" s="60">
        <v>0.36749999999999999</v>
      </c>
    </row>
    <row r="309" spans="1:2" x14ac:dyDescent="0.65">
      <c r="A309" s="63">
        <v>298</v>
      </c>
      <c r="B309" s="60">
        <v>0.37</v>
      </c>
    </row>
    <row r="310" spans="1:2" x14ac:dyDescent="0.65">
      <c r="A310" s="63">
        <v>299</v>
      </c>
      <c r="B310" s="60">
        <v>0.3725</v>
      </c>
    </row>
    <row r="311" spans="1:2" x14ac:dyDescent="0.65">
      <c r="A311" s="63">
        <v>300</v>
      </c>
      <c r="B311" s="60">
        <v>0.375</v>
      </c>
    </row>
    <row r="312" spans="1:2" x14ac:dyDescent="0.65">
      <c r="A312" s="63">
        <v>301</v>
      </c>
      <c r="B312" s="60">
        <v>0.3775</v>
      </c>
    </row>
    <row r="313" spans="1:2" x14ac:dyDescent="0.65">
      <c r="A313" s="63">
        <v>302</v>
      </c>
      <c r="B313" s="60">
        <v>0.38</v>
      </c>
    </row>
    <row r="314" spans="1:2" x14ac:dyDescent="0.65">
      <c r="A314" s="63">
        <v>303</v>
      </c>
      <c r="B314" s="60">
        <v>0.38250000000000001</v>
      </c>
    </row>
    <row r="315" spans="1:2" x14ac:dyDescent="0.65">
      <c r="A315" s="63">
        <v>304</v>
      </c>
      <c r="B315" s="60">
        <v>0.38500000000000001</v>
      </c>
    </row>
    <row r="316" spans="1:2" x14ac:dyDescent="0.65">
      <c r="A316" s="63">
        <v>305</v>
      </c>
      <c r="B316" s="60">
        <v>0.38750000000000001</v>
      </c>
    </row>
    <row r="317" spans="1:2" x14ac:dyDescent="0.65">
      <c r="A317" s="63">
        <v>306</v>
      </c>
      <c r="B317" s="60">
        <v>0.39</v>
      </c>
    </row>
    <row r="318" spans="1:2" x14ac:dyDescent="0.65">
      <c r="A318" s="63">
        <v>307</v>
      </c>
      <c r="B318" s="60">
        <v>0.39250000000000002</v>
      </c>
    </row>
    <row r="319" spans="1:2" x14ac:dyDescent="0.65">
      <c r="A319" s="63">
        <v>308</v>
      </c>
      <c r="B319" s="60">
        <v>0.39500000000000002</v>
      </c>
    </row>
    <row r="320" spans="1:2" x14ac:dyDescent="0.65">
      <c r="A320" s="63">
        <v>309</v>
      </c>
      <c r="B320" s="60">
        <v>0.39750000000000002</v>
      </c>
    </row>
    <row r="321" spans="1:2" x14ac:dyDescent="0.65">
      <c r="A321" s="63">
        <v>310</v>
      </c>
      <c r="B321" s="60">
        <v>0.4</v>
      </c>
    </row>
    <row r="322" spans="1:2" x14ac:dyDescent="0.65">
      <c r="A322" s="63">
        <v>311</v>
      </c>
      <c r="B322" s="60">
        <v>0.40250000000000002</v>
      </c>
    </row>
    <row r="323" spans="1:2" x14ac:dyDescent="0.65">
      <c r="A323" s="63">
        <v>312</v>
      </c>
      <c r="B323" s="60">
        <v>0.40500000000000003</v>
      </c>
    </row>
    <row r="324" spans="1:2" x14ac:dyDescent="0.65">
      <c r="A324" s="63">
        <v>313</v>
      </c>
      <c r="B324" s="60">
        <v>0.40749999999999997</v>
      </c>
    </row>
    <row r="325" spans="1:2" x14ac:dyDescent="0.65">
      <c r="A325" s="63">
        <v>314</v>
      </c>
      <c r="B325" s="60">
        <v>0.41</v>
      </c>
    </row>
    <row r="326" spans="1:2" x14ac:dyDescent="0.65">
      <c r="A326" s="63">
        <v>315</v>
      </c>
      <c r="B326" s="60">
        <v>0.41249999999999998</v>
      </c>
    </row>
    <row r="327" spans="1:2" x14ac:dyDescent="0.65">
      <c r="A327" s="63">
        <v>316</v>
      </c>
      <c r="B327" s="60">
        <v>0.41499999999999998</v>
      </c>
    </row>
    <row r="328" spans="1:2" x14ac:dyDescent="0.65">
      <c r="A328" s="63">
        <v>317</v>
      </c>
      <c r="B328" s="60">
        <v>0.41749999999999998</v>
      </c>
    </row>
    <row r="329" spans="1:2" x14ac:dyDescent="0.65">
      <c r="A329" s="63">
        <v>318</v>
      </c>
      <c r="B329" s="60">
        <v>0.42</v>
      </c>
    </row>
    <row r="330" spans="1:2" x14ac:dyDescent="0.65">
      <c r="A330" s="63">
        <v>319</v>
      </c>
      <c r="B330" s="60">
        <v>0.42249999999999999</v>
      </c>
    </row>
    <row r="331" spans="1:2" x14ac:dyDescent="0.65">
      <c r="A331" s="63">
        <v>320</v>
      </c>
      <c r="B331" s="60">
        <v>0.42499999999999999</v>
      </c>
    </row>
    <row r="332" spans="1:2" x14ac:dyDescent="0.65">
      <c r="A332" s="63">
        <v>321</v>
      </c>
      <c r="B332" s="60">
        <v>0.42749999999999999</v>
      </c>
    </row>
    <row r="333" spans="1:2" x14ac:dyDescent="0.65">
      <c r="A333" s="63">
        <v>322</v>
      </c>
      <c r="B333" s="60">
        <v>0.43</v>
      </c>
    </row>
    <row r="334" spans="1:2" x14ac:dyDescent="0.65">
      <c r="A334" s="63">
        <v>323</v>
      </c>
      <c r="B334" s="60">
        <v>0.4325</v>
      </c>
    </row>
    <row r="335" spans="1:2" x14ac:dyDescent="0.65">
      <c r="A335" s="63">
        <v>324</v>
      </c>
      <c r="B335" s="60">
        <v>0.435</v>
      </c>
    </row>
    <row r="336" spans="1:2" x14ac:dyDescent="0.65">
      <c r="A336" s="63">
        <v>325</v>
      </c>
      <c r="B336" s="60">
        <v>0.4375</v>
      </c>
    </row>
    <row r="337" spans="1:2" x14ac:dyDescent="0.65">
      <c r="A337" s="63">
        <v>326</v>
      </c>
      <c r="B337" s="60">
        <v>0.44</v>
      </c>
    </row>
    <row r="338" spans="1:2" x14ac:dyDescent="0.65">
      <c r="A338" s="63">
        <v>327</v>
      </c>
      <c r="B338" s="60">
        <v>0.4425</v>
      </c>
    </row>
    <row r="339" spans="1:2" x14ac:dyDescent="0.65">
      <c r="A339" s="63">
        <v>328</v>
      </c>
      <c r="B339" s="60">
        <v>0.44500000000000001</v>
      </c>
    </row>
    <row r="340" spans="1:2" x14ac:dyDescent="0.65">
      <c r="A340" s="63">
        <v>329</v>
      </c>
      <c r="B340" s="60">
        <v>0.44750000000000001</v>
      </c>
    </row>
    <row r="341" spans="1:2" x14ac:dyDescent="0.65">
      <c r="A341" s="63">
        <v>330</v>
      </c>
      <c r="B341" s="60">
        <v>0.45</v>
      </c>
    </row>
    <row r="342" spans="1:2" x14ac:dyDescent="0.65">
      <c r="A342" s="63">
        <v>331</v>
      </c>
      <c r="B342" s="60">
        <v>0.45250000000000001</v>
      </c>
    </row>
    <row r="343" spans="1:2" x14ac:dyDescent="0.65">
      <c r="A343" s="63">
        <v>332</v>
      </c>
      <c r="B343" s="60">
        <v>0.45500000000000002</v>
      </c>
    </row>
    <row r="344" spans="1:2" x14ac:dyDescent="0.65">
      <c r="A344" s="63">
        <v>333</v>
      </c>
      <c r="B344" s="60">
        <v>0.45750000000000002</v>
      </c>
    </row>
    <row r="345" spans="1:2" x14ac:dyDescent="0.65">
      <c r="A345" s="63">
        <v>334</v>
      </c>
      <c r="B345" s="60">
        <v>0.46</v>
      </c>
    </row>
    <row r="346" spans="1:2" x14ac:dyDescent="0.65">
      <c r="A346" s="63">
        <v>335</v>
      </c>
      <c r="B346" s="60">
        <v>0.46250000000000002</v>
      </c>
    </row>
    <row r="347" spans="1:2" x14ac:dyDescent="0.65">
      <c r="A347" s="63">
        <v>336</v>
      </c>
      <c r="B347" s="60">
        <v>0.46500000000000002</v>
      </c>
    </row>
    <row r="348" spans="1:2" x14ac:dyDescent="0.65">
      <c r="A348" s="63">
        <v>337</v>
      </c>
      <c r="B348" s="60">
        <v>0.46750000000000003</v>
      </c>
    </row>
    <row r="349" spans="1:2" x14ac:dyDescent="0.65">
      <c r="A349" s="63">
        <v>338</v>
      </c>
      <c r="B349" s="60">
        <v>0.47</v>
      </c>
    </row>
    <row r="350" spans="1:2" x14ac:dyDescent="0.65">
      <c r="A350" s="63">
        <v>339</v>
      </c>
      <c r="B350" s="60">
        <v>0.47249999999999998</v>
      </c>
    </row>
    <row r="351" spans="1:2" x14ac:dyDescent="0.65">
      <c r="A351" s="63">
        <v>340</v>
      </c>
      <c r="B351" s="60">
        <v>0.47499999999999998</v>
      </c>
    </row>
    <row r="352" spans="1:2" x14ac:dyDescent="0.65">
      <c r="A352" s="63">
        <v>341</v>
      </c>
      <c r="B352" s="60">
        <v>0.47749999999999998</v>
      </c>
    </row>
    <row r="353" spans="1:2" x14ac:dyDescent="0.65">
      <c r="A353" s="63">
        <v>342</v>
      </c>
      <c r="B353" s="60">
        <v>0.48</v>
      </c>
    </row>
    <row r="354" spans="1:2" x14ac:dyDescent="0.65">
      <c r="A354" s="63">
        <v>343</v>
      </c>
      <c r="B354" s="60">
        <v>0.48249999999999998</v>
      </c>
    </row>
    <row r="355" spans="1:2" x14ac:dyDescent="0.65">
      <c r="A355" s="63">
        <v>344</v>
      </c>
      <c r="B355" s="60">
        <v>0.48499999999999999</v>
      </c>
    </row>
    <row r="356" spans="1:2" x14ac:dyDescent="0.65">
      <c r="A356" s="63">
        <v>345</v>
      </c>
      <c r="B356" s="60">
        <v>0.48749999999999999</v>
      </c>
    </row>
    <row r="357" spans="1:2" x14ac:dyDescent="0.65">
      <c r="A357" s="63">
        <v>346</v>
      </c>
      <c r="B357" s="60">
        <v>0.49</v>
      </c>
    </row>
    <row r="358" spans="1:2" x14ac:dyDescent="0.65">
      <c r="A358" s="63">
        <v>347</v>
      </c>
      <c r="B358" s="60">
        <v>0.49249999999999999</v>
      </c>
    </row>
    <row r="359" spans="1:2" x14ac:dyDescent="0.65">
      <c r="A359" s="63">
        <v>348</v>
      </c>
      <c r="B359" s="60">
        <v>0.495</v>
      </c>
    </row>
    <row r="360" spans="1:2" x14ac:dyDescent="0.65">
      <c r="A360" s="63">
        <v>349</v>
      </c>
      <c r="B360" s="60">
        <v>0.4975</v>
      </c>
    </row>
    <row r="361" spans="1:2" x14ac:dyDescent="0.65">
      <c r="A361" s="63">
        <v>350</v>
      </c>
      <c r="B361" s="60">
        <v>0.5</v>
      </c>
    </row>
    <row r="362" spans="1:2" x14ac:dyDescent="0.65">
      <c r="A362" s="63">
        <v>351</v>
      </c>
      <c r="B362" s="60">
        <v>0.50249999999999995</v>
      </c>
    </row>
    <row r="363" spans="1:2" x14ac:dyDescent="0.65">
      <c r="A363" s="63">
        <v>352</v>
      </c>
      <c r="B363" s="60">
        <v>0.505</v>
      </c>
    </row>
    <row r="364" spans="1:2" x14ac:dyDescent="0.65">
      <c r="A364" s="63">
        <v>353</v>
      </c>
      <c r="B364" s="60">
        <v>0.50749999999999995</v>
      </c>
    </row>
    <row r="365" spans="1:2" x14ac:dyDescent="0.65">
      <c r="A365" s="63">
        <v>354</v>
      </c>
      <c r="B365" s="60">
        <v>0.51</v>
      </c>
    </row>
    <row r="366" spans="1:2" x14ac:dyDescent="0.65">
      <c r="A366" s="63">
        <v>355</v>
      </c>
      <c r="B366" s="60">
        <v>0.51249999999999996</v>
      </c>
    </row>
    <row r="367" spans="1:2" x14ac:dyDescent="0.65">
      <c r="A367" s="63">
        <v>356</v>
      </c>
      <c r="B367" s="60">
        <v>0.51500000000000001</v>
      </c>
    </row>
    <row r="368" spans="1:2" x14ac:dyDescent="0.65">
      <c r="A368" s="63">
        <v>357</v>
      </c>
      <c r="B368" s="60">
        <v>0.51749999999999996</v>
      </c>
    </row>
    <row r="369" spans="1:2" x14ac:dyDescent="0.65">
      <c r="A369" s="63">
        <v>358</v>
      </c>
      <c r="B369" s="60">
        <v>0.52</v>
      </c>
    </row>
    <row r="370" spans="1:2" x14ac:dyDescent="0.65">
      <c r="A370" s="63">
        <v>359</v>
      </c>
      <c r="B370" s="60">
        <v>0.52249999999999996</v>
      </c>
    </row>
    <row r="371" spans="1:2" x14ac:dyDescent="0.65">
      <c r="A371" s="63">
        <v>360</v>
      </c>
      <c r="B371" s="60">
        <v>0.52500000000000002</v>
      </c>
    </row>
    <row r="372" spans="1:2" x14ac:dyDescent="0.65">
      <c r="A372" s="63">
        <v>361</v>
      </c>
      <c r="B372" s="60">
        <v>0.52749999999999997</v>
      </c>
    </row>
    <row r="373" spans="1:2" x14ac:dyDescent="0.65">
      <c r="A373" s="63">
        <v>362</v>
      </c>
      <c r="B373" s="60">
        <v>0.53</v>
      </c>
    </row>
    <row r="374" spans="1:2" x14ac:dyDescent="0.65">
      <c r="A374" s="63">
        <v>363</v>
      </c>
      <c r="B374" s="60">
        <v>0.53249999999999997</v>
      </c>
    </row>
    <row r="375" spans="1:2" x14ac:dyDescent="0.65">
      <c r="A375" s="63">
        <v>364</v>
      </c>
      <c r="B375" s="60">
        <v>0.53500000000000003</v>
      </c>
    </row>
    <row r="376" spans="1:2" x14ac:dyDescent="0.65">
      <c r="A376" s="63">
        <v>365</v>
      </c>
      <c r="B376" s="60">
        <v>0.53749999999999998</v>
      </c>
    </row>
    <row r="377" spans="1:2" x14ac:dyDescent="0.65">
      <c r="A377" s="63">
        <v>366</v>
      </c>
      <c r="B377" s="60">
        <v>0.54</v>
      </c>
    </row>
    <row r="378" spans="1:2" x14ac:dyDescent="0.65">
      <c r="A378" s="63">
        <v>367</v>
      </c>
      <c r="B378" s="60">
        <v>0.54249999999999998</v>
      </c>
    </row>
    <row r="379" spans="1:2" x14ac:dyDescent="0.65">
      <c r="A379" s="63">
        <v>368</v>
      </c>
      <c r="B379" s="60">
        <v>0.54500000000000004</v>
      </c>
    </row>
    <row r="380" spans="1:2" x14ac:dyDescent="0.65">
      <c r="A380" s="63">
        <v>369</v>
      </c>
      <c r="B380" s="60">
        <v>0.54749999999999999</v>
      </c>
    </row>
    <row r="381" spans="1:2" x14ac:dyDescent="0.65">
      <c r="A381" s="63">
        <v>370</v>
      </c>
      <c r="B381" s="60">
        <v>0.55000000000000004</v>
      </c>
    </row>
    <row r="382" spans="1:2" x14ac:dyDescent="0.65">
      <c r="A382" s="63">
        <v>371</v>
      </c>
      <c r="B382" s="60">
        <v>0.55249999999999999</v>
      </c>
    </row>
    <row r="383" spans="1:2" x14ac:dyDescent="0.65">
      <c r="A383" s="63">
        <v>372</v>
      </c>
      <c r="B383" s="60">
        <v>0.55500000000000005</v>
      </c>
    </row>
    <row r="384" spans="1:2" x14ac:dyDescent="0.65">
      <c r="A384" s="63">
        <v>373</v>
      </c>
      <c r="B384" s="60">
        <v>0.5575</v>
      </c>
    </row>
    <row r="385" spans="1:2" x14ac:dyDescent="0.65">
      <c r="A385" s="63">
        <v>374</v>
      </c>
      <c r="B385" s="60">
        <v>0.56000000000000005</v>
      </c>
    </row>
    <row r="386" spans="1:2" x14ac:dyDescent="0.65">
      <c r="A386" s="63">
        <v>375</v>
      </c>
      <c r="B386" s="60">
        <v>0.5625</v>
      </c>
    </row>
    <row r="387" spans="1:2" x14ac:dyDescent="0.65">
      <c r="A387" s="63">
        <v>376</v>
      </c>
      <c r="B387" s="60">
        <v>0.56499999999999995</v>
      </c>
    </row>
    <row r="388" spans="1:2" x14ac:dyDescent="0.65">
      <c r="A388" s="63">
        <v>377</v>
      </c>
      <c r="B388" s="60">
        <v>0.5675</v>
      </c>
    </row>
    <row r="389" spans="1:2" x14ac:dyDescent="0.65">
      <c r="A389" s="63">
        <v>378</v>
      </c>
      <c r="B389" s="60">
        <v>0.56999999999999995</v>
      </c>
    </row>
    <row r="390" spans="1:2" x14ac:dyDescent="0.65">
      <c r="A390" s="63">
        <v>379</v>
      </c>
      <c r="B390" s="60">
        <v>0.57250000000000001</v>
      </c>
    </row>
    <row r="391" spans="1:2" x14ac:dyDescent="0.65">
      <c r="A391" s="63">
        <v>380</v>
      </c>
      <c r="B391" s="60">
        <v>0.57499999999999996</v>
      </c>
    </row>
    <row r="392" spans="1:2" x14ac:dyDescent="0.65">
      <c r="A392" s="63">
        <v>381</v>
      </c>
      <c r="B392" s="60">
        <v>0.57750000000000001</v>
      </c>
    </row>
    <row r="393" spans="1:2" x14ac:dyDescent="0.65">
      <c r="A393" s="63">
        <v>382</v>
      </c>
      <c r="B393" s="60">
        <v>0.57999999999999996</v>
      </c>
    </row>
    <row r="394" spans="1:2" x14ac:dyDescent="0.65">
      <c r="A394" s="63">
        <v>383</v>
      </c>
      <c r="B394" s="60">
        <v>0.58250000000000002</v>
      </c>
    </row>
    <row r="395" spans="1:2" x14ac:dyDescent="0.65">
      <c r="A395" s="63">
        <v>384</v>
      </c>
      <c r="B395" s="60">
        <v>0.58499999999999996</v>
      </c>
    </row>
    <row r="396" spans="1:2" x14ac:dyDescent="0.65">
      <c r="A396" s="63">
        <v>385</v>
      </c>
      <c r="B396" s="60">
        <v>0.58750000000000002</v>
      </c>
    </row>
    <row r="397" spans="1:2" x14ac:dyDescent="0.65">
      <c r="A397" s="63">
        <v>386</v>
      </c>
      <c r="B397" s="60">
        <v>0.59</v>
      </c>
    </row>
    <row r="398" spans="1:2" x14ac:dyDescent="0.65">
      <c r="A398" s="63">
        <v>387</v>
      </c>
      <c r="B398" s="60">
        <v>0.59250000000000003</v>
      </c>
    </row>
    <row r="399" spans="1:2" x14ac:dyDescent="0.65">
      <c r="A399" s="63">
        <v>388</v>
      </c>
      <c r="B399" s="60">
        <v>0.59499999999999997</v>
      </c>
    </row>
    <row r="400" spans="1:2" x14ac:dyDescent="0.65">
      <c r="A400" s="63">
        <v>389</v>
      </c>
      <c r="B400" s="60">
        <v>0.59750000000000003</v>
      </c>
    </row>
    <row r="401" spans="1:2" x14ac:dyDescent="0.65">
      <c r="A401" s="63">
        <v>390</v>
      </c>
      <c r="B401" s="60">
        <v>0.6</v>
      </c>
    </row>
    <row r="402" spans="1:2" x14ac:dyDescent="0.65">
      <c r="A402" s="63">
        <v>391</v>
      </c>
      <c r="B402" s="60">
        <v>0.60250000000000004</v>
      </c>
    </row>
    <row r="403" spans="1:2" x14ac:dyDescent="0.65">
      <c r="A403" s="63">
        <v>392</v>
      </c>
      <c r="B403" s="60">
        <v>0.60499999999999998</v>
      </c>
    </row>
    <row r="404" spans="1:2" x14ac:dyDescent="0.65">
      <c r="A404" s="63">
        <v>393</v>
      </c>
      <c r="B404" s="60">
        <v>0.60750000000000004</v>
      </c>
    </row>
    <row r="405" spans="1:2" x14ac:dyDescent="0.65">
      <c r="A405" s="63">
        <v>394</v>
      </c>
      <c r="B405" s="60">
        <v>0.61</v>
      </c>
    </row>
    <row r="406" spans="1:2" x14ac:dyDescent="0.65">
      <c r="A406" s="63">
        <v>395</v>
      </c>
      <c r="B406" s="60">
        <v>0.61250000000000004</v>
      </c>
    </row>
    <row r="407" spans="1:2" x14ac:dyDescent="0.65">
      <c r="A407" s="63">
        <v>396</v>
      </c>
      <c r="B407" s="60">
        <v>0.61499999999999999</v>
      </c>
    </row>
    <row r="408" spans="1:2" x14ac:dyDescent="0.65">
      <c r="A408" s="63">
        <v>397</v>
      </c>
      <c r="B408" s="60">
        <v>0.61750000000000005</v>
      </c>
    </row>
    <row r="409" spans="1:2" x14ac:dyDescent="0.65">
      <c r="A409" s="63">
        <v>398</v>
      </c>
      <c r="B409" s="60">
        <v>0.62</v>
      </c>
    </row>
    <row r="410" spans="1:2" x14ac:dyDescent="0.65">
      <c r="A410" s="63">
        <v>399</v>
      </c>
      <c r="B410" s="60">
        <v>0.62250000000000005</v>
      </c>
    </row>
    <row r="411" spans="1:2" x14ac:dyDescent="0.65">
      <c r="A411" s="63">
        <v>400</v>
      </c>
      <c r="B411" s="60">
        <v>0.625</v>
      </c>
    </row>
    <row r="412" spans="1:2" x14ac:dyDescent="0.65">
      <c r="A412" s="63">
        <v>401</v>
      </c>
      <c r="B412" s="60">
        <v>0.62749999999999995</v>
      </c>
    </row>
    <row r="413" spans="1:2" x14ac:dyDescent="0.65">
      <c r="A413" s="63">
        <v>402</v>
      </c>
      <c r="B413" s="60">
        <v>0.63</v>
      </c>
    </row>
    <row r="414" spans="1:2" x14ac:dyDescent="0.65">
      <c r="A414" s="63">
        <v>403</v>
      </c>
      <c r="B414" s="60">
        <v>0.63249999999999995</v>
      </c>
    </row>
    <row r="415" spans="1:2" x14ac:dyDescent="0.65">
      <c r="A415" s="63">
        <v>404</v>
      </c>
      <c r="B415" s="60">
        <v>0.63500000000000001</v>
      </c>
    </row>
    <row r="416" spans="1:2" x14ac:dyDescent="0.65">
      <c r="A416" s="63">
        <v>405</v>
      </c>
      <c r="B416" s="60">
        <v>0.63749999999999996</v>
      </c>
    </row>
    <row r="417" spans="1:2" x14ac:dyDescent="0.65">
      <c r="A417" s="63">
        <v>406</v>
      </c>
      <c r="B417" s="60">
        <v>0.64</v>
      </c>
    </row>
    <row r="418" spans="1:2" x14ac:dyDescent="0.65">
      <c r="A418" s="63">
        <v>407</v>
      </c>
      <c r="B418" s="60">
        <v>0.64249999999999996</v>
      </c>
    </row>
    <row r="419" spans="1:2" x14ac:dyDescent="0.65">
      <c r="A419" s="63">
        <v>408</v>
      </c>
      <c r="B419" s="60">
        <v>0.64500000000000002</v>
      </c>
    </row>
    <row r="420" spans="1:2" x14ac:dyDescent="0.65">
      <c r="A420" s="63">
        <v>409</v>
      </c>
      <c r="B420" s="60">
        <v>0.64749999999999996</v>
      </c>
    </row>
    <row r="421" spans="1:2" x14ac:dyDescent="0.65">
      <c r="A421" s="63">
        <v>410</v>
      </c>
      <c r="B421" s="60">
        <v>0.65</v>
      </c>
    </row>
    <row r="422" spans="1:2" x14ac:dyDescent="0.65">
      <c r="A422" s="63">
        <v>411</v>
      </c>
      <c r="B422" s="60">
        <v>0.65249999999999997</v>
      </c>
    </row>
    <row r="423" spans="1:2" x14ac:dyDescent="0.65">
      <c r="A423" s="63">
        <v>412</v>
      </c>
      <c r="B423" s="60">
        <v>0.65500000000000003</v>
      </c>
    </row>
    <row r="424" spans="1:2" x14ac:dyDescent="0.65">
      <c r="A424" s="63">
        <v>413</v>
      </c>
      <c r="B424" s="60">
        <v>0.65749999999999997</v>
      </c>
    </row>
    <row r="425" spans="1:2" x14ac:dyDescent="0.65">
      <c r="A425" s="63">
        <v>414</v>
      </c>
      <c r="B425" s="60">
        <v>0.66</v>
      </c>
    </row>
    <row r="426" spans="1:2" x14ac:dyDescent="0.65">
      <c r="A426" s="63">
        <v>415</v>
      </c>
      <c r="B426" s="60">
        <v>0.66249999999999998</v>
      </c>
    </row>
    <row r="427" spans="1:2" x14ac:dyDescent="0.65">
      <c r="A427" s="63">
        <v>416</v>
      </c>
      <c r="B427" s="60">
        <v>0.66500000000000004</v>
      </c>
    </row>
    <row r="428" spans="1:2" x14ac:dyDescent="0.65">
      <c r="A428" s="63">
        <v>417</v>
      </c>
      <c r="B428" s="60">
        <v>0.66749999999999998</v>
      </c>
    </row>
    <row r="429" spans="1:2" x14ac:dyDescent="0.65">
      <c r="A429" s="63">
        <v>418</v>
      </c>
      <c r="B429" s="60">
        <v>0.67</v>
      </c>
    </row>
    <row r="430" spans="1:2" x14ac:dyDescent="0.65">
      <c r="A430" s="63">
        <v>419</v>
      </c>
      <c r="B430" s="60">
        <v>0.67249999999999999</v>
      </c>
    </row>
    <row r="431" spans="1:2" x14ac:dyDescent="0.65">
      <c r="A431" s="63">
        <v>420</v>
      </c>
      <c r="B431" s="60">
        <v>0.67500000000000004</v>
      </c>
    </row>
    <row r="432" spans="1:2" x14ac:dyDescent="0.65">
      <c r="A432" s="63">
        <v>421</v>
      </c>
      <c r="B432" s="60">
        <v>0.67749999999999999</v>
      </c>
    </row>
    <row r="433" spans="1:2" x14ac:dyDescent="0.65">
      <c r="A433" s="63">
        <v>422</v>
      </c>
      <c r="B433" s="60">
        <v>0.68</v>
      </c>
    </row>
    <row r="434" spans="1:2" x14ac:dyDescent="0.65">
      <c r="A434" s="63">
        <v>423</v>
      </c>
      <c r="B434" s="60">
        <v>0.6825</v>
      </c>
    </row>
    <row r="435" spans="1:2" x14ac:dyDescent="0.65">
      <c r="A435" s="63">
        <v>424</v>
      </c>
      <c r="B435" s="60">
        <v>0.68500000000000005</v>
      </c>
    </row>
    <row r="436" spans="1:2" x14ac:dyDescent="0.65">
      <c r="A436" s="63">
        <v>425</v>
      </c>
      <c r="B436" s="60">
        <v>0.6875</v>
      </c>
    </row>
    <row r="437" spans="1:2" x14ac:dyDescent="0.65">
      <c r="A437" s="63">
        <v>426</v>
      </c>
      <c r="B437" s="60">
        <v>0.69</v>
      </c>
    </row>
    <row r="438" spans="1:2" x14ac:dyDescent="0.65">
      <c r="A438" s="63">
        <v>427</v>
      </c>
      <c r="B438" s="60">
        <v>0.6925</v>
      </c>
    </row>
    <row r="439" spans="1:2" x14ac:dyDescent="0.65">
      <c r="A439" s="63">
        <v>428</v>
      </c>
      <c r="B439" s="60">
        <v>0.69499999999999995</v>
      </c>
    </row>
    <row r="440" spans="1:2" x14ac:dyDescent="0.65">
      <c r="A440" s="63">
        <v>429</v>
      </c>
      <c r="B440" s="60">
        <v>0.69750000000000001</v>
      </c>
    </row>
    <row r="441" spans="1:2" x14ac:dyDescent="0.65">
      <c r="A441" s="63">
        <v>430</v>
      </c>
      <c r="B441" s="60">
        <v>0.7</v>
      </c>
    </row>
    <row r="442" spans="1:2" x14ac:dyDescent="0.65">
      <c r="A442" s="63">
        <v>431</v>
      </c>
      <c r="B442" s="60">
        <v>0.70250000000000001</v>
      </c>
    </row>
    <row r="443" spans="1:2" x14ac:dyDescent="0.65">
      <c r="A443" s="63">
        <v>432</v>
      </c>
      <c r="B443" s="60">
        <v>0.70499999999999996</v>
      </c>
    </row>
    <row r="444" spans="1:2" x14ac:dyDescent="0.65">
      <c r="A444" s="63">
        <v>433</v>
      </c>
      <c r="B444" s="60">
        <v>0.70750000000000002</v>
      </c>
    </row>
    <row r="445" spans="1:2" x14ac:dyDescent="0.65">
      <c r="A445" s="63">
        <v>434</v>
      </c>
      <c r="B445" s="60">
        <v>0.71</v>
      </c>
    </row>
    <row r="446" spans="1:2" x14ac:dyDescent="0.65">
      <c r="A446" s="63">
        <v>435</v>
      </c>
      <c r="B446" s="60">
        <v>0.71250000000000002</v>
      </c>
    </row>
    <row r="447" spans="1:2" x14ac:dyDescent="0.65">
      <c r="A447" s="63">
        <v>436</v>
      </c>
      <c r="B447" s="60">
        <v>0.71499999999999997</v>
      </c>
    </row>
    <row r="448" spans="1:2" x14ac:dyDescent="0.65">
      <c r="A448" s="63">
        <v>437</v>
      </c>
      <c r="B448" s="60">
        <v>0.71750000000000003</v>
      </c>
    </row>
    <row r="449" spans="1:2" x14ac:dyDescent="0.65">
      <c r="A449" s="63">
        <v>438</v>
      </c>
      <c r="B449" s="60">
        <v>0.72</v>
      </c>
    </row>
    <row r="450" spans="1:2" x14ac:dyDescent="0.65">
      <c r="A450" s="63">
        <v>439</v>
      </c>
      <c r="B450" s="60">
        <v>0.72250000000000003</v>
      </c>
    </row>
    <row r="451" spans="1:2" x14ac:dyDescent="0.65">
      <c r="A451" s="63">
        <v>440</v>
      </c>
      <c r="B451" s="60">
        <v>0.72499999999999998</v>
      </c>
    </row>
    <row r="452" spans="1:2" x14ac:dyDescent="0.65">
      <c r="A452" s="63">
        <v>441</v>
      </c>
      <c r="B452" s="60">
        <v>0.72750000000000004</v>
      </c>
    </row>
    <row r="453" spans="1:2" x14ac:dyDescent="0.65">
      <c r="A453" s="63">
        <v>442</v>
      </c>
      <c r="B453" s="60">
        <v>0.73</v>
      </c>
    </row>
    <row r="454" spans="1:2" x14ac:dyDescent="0.65">
      <c r="A454" s="63">
        <v>443</v>
      </c>
      <c r="B454" s="60">
        <v>0.73250000000000004</v>
      </c>
    </row>
    <row r="455" spans="1:2" x14ac:dyDescent="0.65">
      <c r="A455" s="63">
        <v>444</v>
      </c>
      <c r="B455" s="60">
        <v>0.73499999999999999</v>
      </c>
    </row>
    <row r="456" spans="1:2" x14ac:dyDescent="0.65">
      <c r="A456" s="63">
        <v>445</v>
      </c>
      <c r="B456" s="60">
        <v>0.73750000000000004</v>
      </c>
    </row>
    <row r="457" spans="1:2" x14ac:dyDescent="0.65">
      <c r="A457" s="63">
        <v>446</v>
      </c>
      <c r="B457" s="60">
        <v>0.74</v>
      </c>
    </row>
    <row r="458" spans="1:2" x14ac:dyDescent="0.65">
      <c r="A458" s="63">
        <v>447</v>
      </c>
      <c r="B458" s="60">
        <v>0.74250000000000005</v>
      </c>
    </row>
    <row r="459" spans="1:2" x14ac:dyDescent="0.65">
      <c r="A459" s="63">
        <v>448</v>
      </c>
      <c r="B459" s="60">
        <v>0.745</v>
      </c>
    </row>
    <row r="460" spans="1:2" x14ac:dyDescent="0.65">
      <c r="A460" s="63">
        <v>449</v>
      </c>
      <c r="B460" s="60">
        <v>0.74750000000000005</v>
      </c>
    </row>
    <row r="461" spans="1:2" x14ac:dyDescent="0.65">
      <c r="A461" s="63">
        <v>450</v>
      </c>
      <c r="B461" s="60">
        <v>0.75</v>
      </c>
    </row>
    <row r="462" spans="1:2" x14ac:dyDescent="0.65">
      <c r="A462" s="63">
        <v>451</v>
      </c>
      <c r="B462" s="60">
        <v>0.75249999999999995</v>
      </c>
    </row>
    <row r="463" spans="1:2" x14ac:dyDescent="0.65">
      <c r="A463" s="63">
        <v>452</v>
      </c>
      <c r="B463" s="60">
        <v>0.755</v>
      </c>
    </row>
    <row r="464" spans="1:2" x14ac:dyDescent="0.65">
      <c r="A464" s="63">
        <v>453</v>
      </c>
      <c r="B464" s="60">
        <v>0.75749999999999995</v>
      </c>
    </row>
    <row r="465" spans="1:2" x14ac:dyDescent="0.65">
      <c r="A465" s="63">
        <v>454</v>
      </c>
      <c r="B465" s="60">
        <v>0.76</v>
      </c>
    </row>
    <row r="466" spans="1:2" x14ac:dyDescent="0.65">
      <c r="A466" s="63">
        <v>455</v>
      </c>
      <c r="B466" s="60">
        <v>0.76249999999999996</v>
      </c>
    </row>
    <row r="467" spans="1:2" x14ac:dyDescent="0.65">
      <c r="A467" s="63">
        <v>456</v>
      </c>
      <c r="B467" s="60">
        <v>0.76500000000000001</v>
      </c>
    </row>
    <row r="468" spans="1:2" x14ac:dyDescent="0.65">
      <c r="A468" s="63">
        <v>457</v>
      </c>
      <c r="B468" s="60">
        <v>0.76749999999999996</v>
      </c>
    </row>
    <row r="469" spans="1:2" x14ac:dyDescent="0.65">
      <c r="A469" s="63">
        <v>458</v>
      </c>
      <c r="B469" s="60">
        <v>0.77</v>
      </c>
    </row>
    <row r="470" spans="1:2" x14ac:dyDescent="0.65">
      <c r="A470" s="63">
        <v>459</v>
      </c>
      <c r="B470" s="60">
        <v>0.77249999999999996</v>
      </c>
    </row>
    <row r="471" spans="1:2" x14ac:dyDescent="0.65">
      <c r="A471" s="63">
        <v>460</v>
      </c>
      <c r="B471" s="60">
        <v>0.77500000000000002</v>
      </c>
    </row>
    <row r="472" spans="1:2" x14ac:dyDescent="0.65">
      <c r="A472" s="63">
        <v>461</v>
      </c>
      <c r="B472" s="60">
        <v>0.77749999999999997</v>
      </c>
    </row>
    <row r="473" spans="1:2" x14ac:dyDescent="0.65">
      <c r="A473" s="63">
        <v>462</v>
      </c>
      <c r="B473" s="60">
        <v>0.78</v>
      </c>
    </row>
    <row r="474" spans="1:2" x14ac:dyDescent="0.65">
      <c r="A474" s="63">
        <v>463</v>
      </c>
      <c r="B474" s="60">
        <v>0.78249999999999997</v>
      </c>
    </row>
    <row r="475" spans="1:2" x14ac:dyDescent="0.65">
      <c r="A475" s="63">
        <v>464</v>
      </c>
      <c r="B475" s="60">
        <v>0.78500000000000003</v>
      </c>
    </row>
    <row r="476" spans="1:2" x14ac:dyDescent="0.65">
      <c r="A476" s="63">
        <v>465</v>
      </c>
      <c r="B476" s="60">
        <v>0.78749999999999998</v>
      </c>
    </row>
    <row r="477" spans="1:2" x14ac:dyDescent="0.65">
      <c r="A477" s="63">
        <v>466</v>
      </c>
      <c r="B477" s="60">
        <v>0.79</v>
      </c>
    </row>
    <row r="478" spans="1:2" x14ac:dyDescent="0.65">
      <c r="A478" s="63">
        <v>467</v>
      </c>
      <c r="B478" s="60">
        <v>0.79249999999999998</v>
      </c>
    </row>
    <row r="479" spans="1:2" x14ac:dyDescent="0.65">
      <c r="A479" s="63">
        <v>468</v>
      </c>
      <c r="B479" s="60">
        <v>0.79500000000000004</v>
      </c>
    </row>
    <row r="480" spans="1:2" x14ac:dyDescent="0.65">
      <c r="A480" s="63">
        <v>469</v>
      </c>
      <c r="B480" s="60">
        <v>0.79749999999999999</v>
      </c>
    </row>
    <row r="481" spans="1:2" x14ac:dyDescent="0.65">
      <c r="A481" s="63">
        <v>470</v>
      </c>
      <c r="B481" s="60">
        <v>0.8</v>
      </c>
    </row>
    <row r="482" spans="1:2" x14ac:dyDescent="0.65">
      <c r="A482" s="63">
        <v>471</v>
      </c>
      <c r="B482" s="60">
        <v>0.80249999999999999</v>
      </c>
    </row>
    <row r="483" spans="1:2" x14ac:dyDescent="0.65">
      <c r="A483" s="63">
        <v>472</v>
      </c>
      <c r="B483" s="60">
        <v>0.80500000000000005</v>
      </c>
    </row>
    <row r="484" spans="1:2" x14ac:dyDescent="0.65">
      <c r="A484" s="63">
        <v>473</v>
      </c>
      <c r="B484" s="60">
        <v>0.8075</v>
      </c>
    </row>
    <row r="485" spans="1:2" x14ac:dyDescent="0.65">
      <c r="A485" s="63">
        <v>474</v>
      </c>
      <c r="B485" s="60">
        <v>0.81</v>
      </c>
    </row>
    <row r="486" spans="1:2" x14ac:dyDescent="0.65">
      <c r="A486" s="63">
        <v>475</v>
      </c>
      <c r="B486" s="60">
        <v>0.8125</v>
      </c>
    </row>
    <row r="487" spans="1:2" x14ac:dyDescent="0.65">
      <c r="A487" s="63">
        <v>476</v>
      </c>
      <c r="B487" s="60">
        <v>0.81499999999999995</v>
      </c>
    </row>
    <row r="488" spans="1:2" x14ac:dyDescent="0.65">
      <c r="A488" s="63">
        <v>477</v>
      </c>
      <c r="B488" s="60">
        <v>0.8175</v>
      </c>
    </row>
    <row r="489" spans="1:2" x14ac:dyDescent="0.65">
      <c r="A489" s="63">
        <v>478</v>
      </c>
      <c r="B489" s="60">
        <v>0.82</v>
      </c>
    </row>
    <row r="490" spans="1:2" x14ac:dyDescent="0.65">
      <c r="A490" s="63">
        <v>479</v>
      </c>
      <c r="B490" s="60">
        <v>0.82250000000000001</v>
      </c>
    </row>
    <row r="491" spans="1:2" x14ac:dyDescent="0.65">
      <c r="A491" s="63">
        <v>480</v>
      </c>
      <c r="B491" s="60">
        <v>0.82499999999999996</v>
      </c>
    </row>
    <row r="492" spans="1:2" x14ac:dyDescent="0.65">
      <c r="A492" s="63">
        <v>481</v>
      </c>
      <c r="B492" s="60">
        <v>0.82750000000000001</v>
      </c>
    </row>
    <row r="493" spans="1:2" x14ac:dyDescent="0.65">
      <c r="A493" s="63">
        <v>482</v>
      </c>
      <c r="B493" s="60">
        <v>0.83</v>
      </c>
    </row>
    <row r="494" spans="1:2" x14ac:dyDescent="0.65">
      <c r="A494" s="63">
        <v>483</v>
      </c>
      <c r="B494" s="60">
        <v>0.83250000000000002</v>
      </c>
    </row>
    <row r="495" spans="1:2" x14ac:dyDescent="0.65">
      <c r="A495" s="63">
        <v>484</v>
      </c>
      <c r="B495" s="60">
        <v>0.83499999999999996</v>
      </c>
    </row>
    <row r="496" spans="1:2" x14ac:dyDescent="0.65">
      <c r="A496" s="63">
        <v>485</v>
      </c>
      <c r="B496" s="60">
        <v>0.83750000000000002</v>
      </c>
    </row>
    <row r="497" spans="1:2" x14ac:dyDescent="0.65">
      <c r="A497" s="63">
        <v>486</v>
      </c>
      <c r="B497" s="60">
        <v>0.84</v>
      </c>
    </row>
    <row r="498" spans="1:2" x14ac:dyDescent="0.65">
      <c r="A498" s="63">
        <v>487</v>
      </c>
      <c r="B498" s="60">
        <v>0.84250000000000003</v>
      </c>
    </row>
    <row r="499" spans="1:2" x14ac:dyDescent="0.65">
      <c r="A499" s="63">
        <v>488</v>
      </c>
      <c r="B499" s="60">
        <v>0.84499999999999997</v>
      </c>
    </row>
    <row r="500" spans="1:2" x14ac:dyDescent="0.65">
      <c r="A500" s="63">
        <v>489</v>
      </c>
      <c r="B500" s="60">
        <v>0.84750000000000003</v>
      </c>
    </row>
    <row r="501" spans="1:2" x14ac:dyDescent="0.65">
      <c r="A501" s="63">
        <v>490</v>
      </c>
      <c r="B501" s="60">
        <v>0.85</v>
      </c>
    </row>
    <row r="502" spans="1:2" x14ac:dyDescent="0.65">
      <c r="A502" s="63">
        <v>491</v>
      </c>
      <c r="B502" s="60">
        <v>0.85250000000000004</v>
      </c>
    </row>
    <row r="503" spans="1:2" x14ac:dyDescent="0.65">
      <c r="A503" s="63">
        <v>492</v>
      </c>
      <c r="B503" s="60">
        <v>0.85499999999999998</v>
      </c>
    </row>
    <row r="504" spans="1:2" x14ac:dyDescent="0.65">
      <c r="A504" s="63">
        <v>493</v>
      </c>
      <c r="B504" s="60">
        <v>0.85750000000000004</v>
      </c>
    </row>
    <row r="505" spans="1:2" x14ac:dyDescent="0.65">
      <c r="A505" s="63">
        <v>494</v>
      </c>
      <c r="B505" s="60">
        <v>0.86</v>
      </c>
    </row>
    <row r="506" spans="1:2" x14ac:dyDescent="0.65">
      <c r="A506" s="63">
        <v>495</v>
      </c>
      <c r="B506" s="60">
        <v>0.86250000000000004</v>
      </c>
    </row>
    <row r="507" spans="1:2" x14ac:dyDescent="0.65">
      <c r="A507" s="63">
        <v>496</v>
      </c>
      <c r="B507" s="60">
        <v>0.86499999999999999</v>
      </c>
    </row>
    <row r="508" spans="1:2" x14ac:dyDescent="0.65">
      <c r="A508" s="63">
        <v>497</v>
      </c>
      <c r="B508" s="60">
        <v>0.86750000000000005</v>
      </c>
    </row>
    <row r="509" spans="1:2" x14ac:dyDescent="0.65">
      <c r="A509" s="63">
        <v>498</v>
      </c>
      <c r="B509" s="60">
        <v>0.87</v>
      </c>
    </row>
    <row r="510" spans="1:2" x14ac:dyDescent="0.65">
      <c r="A510" s="63">
        <v>499</v>
      </c>
      <c r="B510" s="60">
        <v>0.87250000000000005</v>
      </c>
    </row>
    <row r="511" spans="1:2" x14ac:dyDescent="0.65">
      <c r="A511" s="63">
        <v>500</v>
      </c>
      <c r="B511" s="60">
        <v>0.875</v>
      </c>
    </row>
    <row r="512" spans="1:2" x14ac:dyDescent="0.65">
      <c r="A512" s="63">
        <v>501</v>
      </c>
      <c r="B512" s="60">
        <v>0.87749999999999995</v>
      </c>
    </row>
    <row r="513" spans="1:2" x14ac:dyDescent="0.65">
      <c r="A513" s="63">
        <v>502</v>
      </c>
      <c r="B513" s="60">
        <v>0.88</v>
      </c>
    </row>
    <row r="514" spans="1:2" x14ac:dyDescent="0.65">
      <c r="A514" s="63">
        <v>503</v>
      </c>
      <c r="B514" s="60">
        <v>0.88249999999999995</v>
      </c>
    </row>
    <row r="515" spans="1:2" x14ac:dyDescent="0.65">
      <c r="A515" s="63">
        <v>504</v>
      </c>
      <c r="B515" s="60">
        <v>0.88500000000000001</v>
      </c>
    </row>
    <row r="516" spans="1:2" x14ac:dyDescent="0.65">
      <c r="A516" s="63">
        <v>505</v>
      </c>
      <c r="B516" s="60">
        <v>0.88749999999999996</v>
      </c>
    </row>
    <row r="517" spans="1:2" x14ac:dyDescent="0.65">
      <c r="A517" s="63">
        <v>506</v>
      </c>
      <c r="B517" s="60">
        <v>0.89</v>
      </c>
    </row>
    <row r="518" spans="1:2" x14ac:dyDescent="0.65">
      <c r="A518" s="63">
        <v>507</v>
      </c>
      <c r="B518" s="60">
        <v>0.89249999999999996</v>
      </c>
    </row>
    <row r="519" spans="1:2" x14ac:dyDescent="0.65">
      <c r="A519" s="63">
        <v>508</v>
      </c>
      <c r="B519" s="60">
        <v>0.89500000000000002</v>
      </c>
    </row>
    <row r="520" spans="1:2" x14ac:dyDescent="0.65">
      <c r="A520" s="63">
        <v>509</v>
      </c>
      <c r="B520" s="60">
        <v>0.89749999999999996</v>
      </c>
    </row>
    <row r="521" spans="1:2" x14ac:dyDescent="0.65">
      <c r="A521" s="63">
        <v>510</v>
      </c>
      <c r="B521" s="60">
        <v>0.9</v>
      </c>
    </row>
    <row r="522" spans="1:2" x14ac:dyDescent="0.65">
      <c r="A522" s="63">
        <v>511</v>
      </c>
      <c r="B522" s="60">
        <v>0.90249999999999997</v>
      </c>
    </row>
    <row r="523" spans="1:2" x14ac:dyDescent="0.65">
      <c r="A523" s="63">
        <v>512</v>
      </c>
      <c r="B523" s="60">
        <v>0.90500000000000003</v>
      </c>
    </row>
    <row r="524" spans="1:2" x14ac:dyDescent="0.65">
      <c r="A524" s="63">
        <v>513</v>
      </c>
      <c r="B524" s="60">
        <v>0.90749999999999997</v>
      </c>
    </row>
    <row r="525" spans="1:2" x14ac:dyDescent="0.65">
      <c r="A525" s="63">
        <v>514</v>
      </c>
      <c r="B525" s="60">
        <v>0.91</v>
      </c>
    </row>
    <row r="526" spans="1:2" x14ac:dyDescent="0.65">
      <c r="A526" s="63">
        <v>515</v>
      </c>
      <c r="B526" s="60">
        <v>0.91249999999999998</v>
      </c>
    </row>
    <row r="527" spans="1:2" x14ac:dyDescent="0.65">
      <c r="A527" s="63">
        <v>516</v>
      </c>
      <c r="B527" s="60">
        <v>0.91500000000000004</v>
      </c>
    </row>
    <row r="528" spans="1:2" x14ac:dyDescent="0.65">
      <c r="A528" s="63">
        <v>517</v>
      </c>
      <c r="B528" s="60">
        <v>0.91749999999999998</v>
      </c>
    </row>
    <row r="529" spans="1:2" x14ac:dyDescent="0.65">
      <c r="A529" s="63">
        <v>518</v>
      </c>
      <c r="B529" s="60">
        <v>0.92</v>
      </c>
    </row>
    <row r="530" spans="1:2" x14ac:dyDescent="0.65">
      <c r="A530" s="63">
        <v>519</v>
      </c>
      <c r="B530" s="60">
        <v>0.92249999999999999</v>
      </c>
    </row>
    <row r="531" spans="1:2" x14ac:dyDescent="0.65">
      <c r="A531" s="63">
        <v>520</v>
      </c>
      <c r="B531" s="60">
        <v>0.92500000000000004</v>
      </c>
    </row>
    <row r="532" spans="1:2" x14ac:dyDescent="0.65">
      <c r="A532" s="63">
        <v>521</v>
      </c>
      <c r="B532" s="60">
        <v>0.92749999999999999</v>
      </c>
    </row>
    <row r="533" spans="1:2" x14ac:dyDescent="0.65">
      <c r="A533" s="63">
        <v>522</v>
      </c>
      <c r="B533" s="60">
        <v>0.93</v>
      </c>
    </row>
    <row r="534" spans="1:2" x14ac:dyDescent="0.65">
      <c r="A534" s="63">
        <v>523</v>
      </c>
      <c r="B534" s="60">
        <v>0.9325</v>
      </c>
    </row>
    <row r="535" spans="1:2" x14ac:dyDescent="0.65">
      <c r="A535" s="63">
        <v>524</v>
      </c>
      <c r="B535" s="60">
        <v>0.93500000000000005</v>
      </c>
    </row>
    <row r="536" spans="1:2" x14ac:dyDescent="0.65">
      <c r="A536" s="63">
        <v>525</v>
      </c>
      <c r="B536" s="60">
        <v>0.9375</v>
      </c>
    </row>
    <row r="537" spans="1:2" x14ac:dyDescent="0.65">
      <c r="A537" s="63">
        <v>526</v>
      </c>
      <c r="B537" s="60">
        <v>0.94</v>
      </c>
    </row>
    <row r="538" spans="1:2" x14ac:dyDescent="0.65">
      <c r="A538" s="63">
        <v>527</v>
      </c>
      <c r="B538" s="60">
        <v>0.9425</v>
      </c>
    </row>
    <row r="539" spans="1:2" x14ac:dyDescent="0.65">
      <c r="A539" s="63">
        <v>528</v>
      </c>
      <c r="B539" s="60">
        <v>0.94499999999999995</v>
      </c>
    </row>
    <row r="540" spans="1:2" x14ac:dyDescent="0.65">
      <c r="A540" s="63">
        <v>529</v>
      </c>
      <c r="B540" s="60">
        <v>0.94750000000000001</v>
      </c>
    </row>
    <row r="541" spans="1:2" x14ac:dyDescent="0.65">
      <c r="A541" s="63">
        <v>530</v>
      </c>
      <c r="B541" s="60">
        <v>0.95</v>
      </c>
    </row>
    <row r="542" spans="1:2" x14ac:dyDescent="0.65">
      <c r="A542" s="63">
        <v>531</v>
      </c>
      <c r="B542" s="60">
        <v>0.95250000000000001</v>
      </c>
    </row>
    <row r="543" spans="1:2" x14ac:dyDescent="0.65">
      <c r="A543" s="63">
        <v>532</v>
      </c>
      <c r="B543" s="60">
        <v>0.95499999999999996</v>
      </c>
    </row>
    <row r="544" spans="1:2" x14ac:dyDescent="0.65">
      <c r="A544" s="63">
        <v>533</v>
      </c>
      <c r="B544" s="60">
        <v>0.95750000000000002</v>
      </c>
    </row>
    <row r="545" spans="1:2" x14ac:dyDescent="0.65">
      <c r="A545" s="63">
        <v>534</v>
      </c>
      <c r="B545" s="60">
        <v>0.96</v>
      </c>
    </row>
    <row r="546" spans="1:2" x14ac:dyDescent="0.65">
      <c r="A546" s="63">
        <v>535</v>
      </c>
      <c r="B546" s="60">
        <v>0.96250000000000002</v>
      </c>
    </row>
    <row r="547" spans="1:2" x14ac:dyDescent="0.65">
      <c r="A547" s="63">
        <v>536</v>
      </c>
      <c r="B547" s="60">
        <v>0.96499999999999997</v>
      </c>
    </row>
    <row r="548" spans="1:2" x14ac:dyDescent="0.65">
      <c r="A548" s="63">
        <v>537</v>
      </c>
      <c r="B548" s="60">
        <v>0.96750000000000003</v>
      </c>
    </row>
    <row r="549" spans="1:2" x14ac:dyDescent="0.65">
      <c r="A549" s="63">
        <v>538</v>
      </c>
      <c r="B549" s="60">
        <v>0.97</v>
      </c>
    </row>
    <row r="550" spans="1:2" x14ac:dyDescent="0.65">
      <c r="A550" s="63">
        <v>539</v>
      </c>
      <c r="B550" s="60">
        <v>0.97250000000000003</v>
      </c>
    </row>
    <row r="551" spans="1:2" x14ac:dyDescent="0.65">
      <c r="A551" s="63">
        <v>540</v>
      </c>
      <c r="B551" s="60">
        <v>0.97499999999999998</v>
      </c>
    </row>
    <row r="552" spans="1:2" x14ac:dyDescent="0.65">
      <c r="A552" s="63">
        <v>541</v>
      </c>
      <c r="B552" s="60">
        <v>0.97750000000000004</v>
      </c>
    </row>
    <row r="553" spans="1:2" x14ac:dyDescent="0.65">
      <c r="A553" s="63">
        <v>542</v>
      </c>
      <c r="B553" s="60">
        <v>0.98</v>
      </c>
    </row>
    <row r="554" spans="1:2" x14ac:dyDescent="0.65">
      <c r="A554" s="63">
        <v>543</v>
      </c>
      <c r="B554" s="60">
        <v>0.98250000000000004</v>
      </c>
    </row>
    <row r="555" spans="1:2" x14ac:dyDescent="0.65">
      <c r="A555" s="63">
        <v>544</v>
      </c>
      <c r="B555" s="60">
        <v>0.98499999999999999</v>
      </c>
    </row>
    <row r="556" spans="1:2" x14ac:dyDescent="0.65">
      <c r="A556" s="63">
        <v>545</v>
      </c>
      <c r="B556" s="60">
        <v>0.98750000000000004</v>
      </c>
    </row>
    <row r="557" spans="1:2" x14ac:dyDescent="0.65">
      <c r="A557" s="63">
        <v>546</v>
      </c>
      <c r="B557" s="60">
        <v>0.99</v>
      </c>
    </row>
    <row r="558" spans="1:2" x14ac:dyDescent="0.65">
      <c r="A558" s="63">
        <v>547</v>
      </c>
      <c r="B558" s="60">
        <v>0.99250000000000005</v>
      </c>
    </row>
    <row r="559" spans="1:2" x14ac:dyDescent="0.65">
      <c r="A559" s="63">
        <v>548</v>
      </c>
      <c r="B559" s="60">
        <v>0.995</v>
      </c>
    </row>
    <row r="560" spans="1:2" x14ac:dyDescent="0.65">
      <c r="A560" s="63">
        <v>549</v>
      </c>
      <c r="B560" s="60">
        <v>0.99750000000000005</v>
      </c>
    </row>
    <row r="561" spans="1:2" x14ac:dyDescent="0.65">
      <c r="A561" s="63">
        <v>550</v>
      </c>
      <c r="B561" s="60">
        <v>1</v>
      </c>
    </row>
    <row r="562" spans="1:2" x14ac:dyDescent="0.65">
      <c r="A562" s="63">
        <v>551</v>
      </c>
      <c r="B562" s="60">
        <v>1</v>
      </c>
    </row>
    <row r="563" spans="1:2" x14ac:dyDescent="0.65">
      <c r="A563" s="63">
        <v>552</v>
      </c>
      <c r="B563" s="60">
        <v>1</v>
      </c>
    </row>
    <row r="564" spans="1:2" x14ac:dyDescent="0.65">
      <c r="A564" s="63">
        <v>553</v>
      </c>
      <c r="B564" s="60">
        <v>1</v>
      </c>
    </row>
    <row r="565" spans="1:2" x14ac:dyDescent="0.65">
      <c r="A565" s="63">
        <v>554</v>
      </c>
      <c r="B565" s="60">
        <v>1</v>
      </c>
    </row>
    <row r="566" spans="1:2" x14ac:dyDescent="0.65">
      <c r="A566" s="63">
        <v>555</v>
      </c>
      <c r="B566" s="60">
        <v>1</v>
      </c>
    </row>
    <row r="567" spans="1:2" x14ac:dyDescent="0.65">
      <c r="A567" s="63">
        <v>556</v>
      </c>
      <c r="B567" s="60">
        <v>1</v>
      </c>
    </row>
    <row r="568" spans="1:2" x14ac:dyDescent="0.65">
      <c r="A568" s="63">
        <v>557</v>
      </c>
      <c r="B568" s="60">
        <v>1</v>
      </c>
    </row>
    <row r="569" spans="1:2" x14ac:dyDescent="0.65">
      <c r="A569" s="63">
        <v>558</v>
      </c>
      <c r="B569" s="60">
        <v>1</v>
      </c>
    </row>
    <row r="570" spans="1:2" x14ac:dyDescent="0.65">
      <c r="A570" s="63">
        <v>559</v>
      </c>
      <c r="B570" s="60">
        <v>1</v>
      </c>
    </row>
    <row r="571" spans="1:2" x14ac:dyDescent="0.65">
      <c r="A571" s="63">
        <v>560</v>
      </c>
      <c r="B571" s="60">
        <v>1</v>
      </c>
    </row>
    <row r="572" spans="1:2" x14ac:dyDescent="0.65">
      <c r="A572" s="63">
        <v>561</v>
      </c>
      <c r="B572" s="60">
        <v>1</v>
      </c>
    </row>
    <row r="573" spans="1:2" x14ac:dyDescent="0.65">
      <c r="A573" s="63">
        <v>562</v>
      </c>
      <c r="B573" s="60">
        <v>1</v>
      </c>
    </row>
    <row r="574" spans="1:2" x14ac:dyDescent="0.65">
      <c r="A574" s="63">
        <v>563</v>
      </c>
      <c r="B574" s="60">
        <v>1</v>
      </c>
    </row>
    <row r="575" spans="1:2" x14ac:dyDescent="0.65">
      <c r="A575" s="63">
        <v>564</v>
      </c>
      <c r="B575" s="60">
        <v>1</v>
      </c>
    </row>
    <row r="576" spans="1:2" x14ac:dyDescent="0.65">
      <c r="A576" s="63">
        <v>565</v>
      </c>
      <c r="B576" s="60">
        <v>1</v>
      </c>
    </row>
    <row r="577" spans="1:2" x14ac:dyDescent="0.65">
      <c r="A577" s="63">
        <v>566</v>
      </c>
      <c r="B577" s="60">
        <v>1</v>
      </c>
    </row>
    <row r="578" spans="1:2" x14ac:dyDescent="0.65">
      <c r="A578" s="63">
        <v>567</v>
      </c>
      <c r="B578" s="60">
        <v>1</v>
      </c>
    </row>
    <row r="579" spans="1:2" x14ac:dyDescent="0.65">
      <c r="A579" s="63">
        <v>568</v>
      </c>
      <c r="B579" s="60">
        <v>1</v>
      </c>
    </row>
    <row r="580" spans="1:2" x14ac:dyDescent="0.65">
      <c r="A580" s="63">
        <v>569</v>
      </c>
      <c r="B580" s="60">
        <v>1</v>
      </c>
    </row>
    <row r="581" spans="1:2" x14ac:dyDescent="0.65">
      <c r="A581" s="63">
        <v>570</v>
      </c>
      <c r="B581" s="60">
        <v>1</v>
      </c>
    </row>
    <row r="582" spans="1:2" x14ac:dyDescent="0.65">
      <c r="A582" s="63">
        <v>571</v>
      </c>
      <c r="B582" s="60">
        <v>1</v>
      </c>
    </row>
    <row r="583" spans="1:2" x14ac:dyDescent="0.65">
      <c r="A583" s="63">
        <v>572</v>
      </c>
      <c r="B583" s="60">
        <v>1</v>
      </c>
    </row>
    <row r="584" spans="1:2" x14ac:dyDescent="0.65">
      <c r="A584" s="63">
        <v>573</v>
      </c>
      <c r="B584" s="60">
        <v>1</v>
      </c>
    </row>
    <row r="585" spans="1:2" x14ac:dyDescent="0.65">
      <c r="A585" s="63">
        <v>574</v>
      </c>
      <c r="B585" s="60">
        <v>1</v>
      </c>
    </row>
    <row r="586" spans="1:2" x14ac:dyDescent="0.65">
      <c r="A586" s="63">
        <v>575</v>
      </c>
      <c r="B586" s="60">
        <v>1</v>
      </c>
    </row>
    <row r="587" spans="1:2" x14ac:dyDescent="0.65">
      <c r="A587" s="63">
        <v>576</v>
      </c>
      <c r="B587" s="60">
        <v>1</v>
      </c>
    </row>
    <row r="588" spans="1:2" x14ac:dyDescent="0.65">
      <c r="A588" s="63">
        <v>577</v>
      </c>
      <c r="B588" s="60">
        <v>1</v>
      </c>
    </row>
    <row r="589" spans="1:2" x14ac:dyDescent="0.65">
      <c r="A589" s="63">
        <v>578</v>
      </c>
      <c r="B589" s="60">
        <v>1</v>
      </c>
    </row>
    <row r="590" spans="1:2" x14ac:dyDescent="0.65">
      <c r="A590" s="63">
        <v>579</v>
      </c>
      <c r="B590" s="60">
        <v>1</v>
      </c>
    </row>
    <row r="591" spans="1:2" x14ac:dyDescent="0.65">
      <c r="A591" s="63">
        <v>580</v>
      </c>
      <c r="B591" s="60">
        <v>1</v>
      </c>
    </row>
    <row r="592" spans="1:2" x14ac:dyDescent="0.65">
      <c r="A592" s="63">
        <v>581</v>
      </c>
      <c r="B592" s="60">
        <v>1</v>
      </c>
    </row>
    <row r="593" spans="1:2" x14ac:dyDescent="0.65">
      <c r="A593" s="63">
        <v>582</v>
      </c>
      <c r="B593" s="60">
        <v>1</v>
      </c>
    </row>
    <row r="594" spans="1:2" x14ac:dyDescent="0.65">
      <c r="A594" s="63">
        <v>583</v>
      </c>
      <c r="B594" s="60">
        <v>1</v>
      </c>
    </row>
    <row r="595" spans="1:2" x14ac:dyDescent="0.65">
      <c r="A595" s="63">
        <v>584</v>
      </c>
      <c r="B595" s="60">
        <v>1</v>
      </c>
    </row>
    <row r="596" spans="1:2" x14ac:dyDescent="0.65">
      <c r="A596" s="63">
        <v>585</v>
      </c>
      <c r="B596" s="60">
        <v>1</v>
      </c>
    </row>
    <row r="597" spans="1:2" x14ac:dyDescent="0.65">
      <c r="A597" s="63">
        <v>586</v>
      </c>
      <c r="B597" s="60">
        <v>1</v>
      </c>
    </row>
    <row r="598" spans="1:2" x14ac:dyDescent="0.65">
      <c r="A598" s="63">
        <v>587</v>
      </c>
      <c r="B598" s="60">
        <v>1</v>
      </c>
    </row>
    <row r="599" spans="1:2" x14ac:dyDescent="0.65">
      <c r="A599" s="63">
        <v>588</v>
      </c>
      <c r="B599" s="60">
        <v>1</v>
      </c>
    </row>
    <row r="600" spans="1:2" x14ac:dyDescent="0.65">
      <c r="A600" s="63">
        <v>589</v>
      </c>
      <c r="B600" s="60">
        <v>1</v>
      </c>
    </row>
    <row r="601" spans="1:2" x14ac:dyDescent="0.65">
      <c r="A601" s="63">
        <v>590</v>
      </c>
      <c r="B601" s="60">
        <v>1</v>
      </c>
    </row>
    <row r="602" spans="1:2" x14ac:dyDescent="0.65">
      <c r="A602" s="63">
        <v>591</v>
      </c>
      <c r="B602" s="60">
        <v>1</v>
      </c>
    </row>
    <row r="603" spans="1:2" x14ac:dyDescent="0.65">
      <c r="A603" s="63">
        <v>592</v>
      </c>
      <c r="B603" s="60">
        <v>1</v>
      </c>
    </row>
    <row r="604" spans="1:2" x14ac:dyDescent="0.65">
      <c r="A604" s="63">
        <v>593</v>
      </c>
      <c r="B604" s="60">
        <v>1</v>
      </c>
    </row>
    <row r="605" spans="1:2" x14ac:dyDescent="0.65">
      <c r="A605" s="63">
        <v>594</v>
      </c>
      <c r="B605" s="60">
        <v>1</v>
      </c>
    </row>
    <row r="606" spans="1:2" x14ac:dyDescent="0.65">
      <c r="A606" s="63">
        <v>595</v>
      </c>
      <c r="B606" s="60">
        <v>1</v>
      </c>
    </row>
    <row r="607" spans="1:2" x14ac:dyDescent="0.65">
      <c r="A607" s="63">
        <v>596</v>
      </c>
      <c r="B607" s="60">
        <v>1</v>
      </c>
    </row>
    <row r="608" spans="1:2" x14ac:dyDescent="0.65">
      <c r="A608" s="63">
        <v>597</v>
      </c>
      <c r="B608" s="60">
        <v>1</v>
      </c>
    </row>
    <row r="609" spans="1:2" x14ac:dyDescent="0.65">
      <c r="A609" s="63">
        <v>598</v>
      </c>
      <c r="B609" s="60">
        <v>1</v>
      </c>
    </row>
    <row r="610" spans="1:2" x14ac:dyDescent="0.65">
      <c r="A610" s="63">
        <v>599</v>
      </c>
      <c r="B610" s="60">
        <v>1</v>
      </c>
    </row>
    <row r="611" spans="1:2" x14ac:dyDescent="0.65">
      <c r="A611" s="63">
        <v>600</v>
      </c>
      <c r="B611" s="60">
        <v>1</v>
      </c>
    </row>
    <row r="612" spans="1:2" x14ac:dyDescent="0.65">
      <c r="A612" s="63">
        <v>601</v>
      </c>
      <c r="B612" s="60">
        <v>1</v>
      </c>
    </row>
    <row r="613" spans="1:2" x14ac:dyDescent="0.65">
      <c r="A613" s="63">
        <v>602</v>
      </c>
      <c r="B613" s="60">
        <v>1</v>
      </c>
    </row>
    <row r="614" spans="1:2" x14ac:dyDescent="0.65">
      <c r="A614" s="63">
        <v>603</v>
      </c>
      <c r="B614" s="60">
        <v>1</v>
      </c>
    </row>
    <row r="615" spans="1:2" x14ac:dyDescent="0.65">
      <c r="A615" s="63">
        <v>604</v>
      </c>
      <c r="B615" s="60">
        <v>1</v>
      </c>
    </row>
    <row r="616" spans="1:2" x14ac:dyDescent="0.65">
      <c r="A616" s="63">
        <v>605</v>
      </c>
      <c r="B616" s="60">
        <v>1</v>
      </c>
    </row>
    <row r="617" spans="1:2" x14ac:dyDescent="0.65">
      <c r="A617" s="63">
        <v>606</v>
      </c>
      <c r="B617" s="60">
        <v>1</v>
      </c>
    </row>
    <row r="618" spans="1:2" x14ac:dyDescent="0.65">
      <c r="A618" s="63">
        <v>607</v>
      </c>
      <c r="B618" s="60">
        <v>1</v>
      </c>
    </row>
    <row r="619" spans="1:2" x14ac:dyDescent="0.65">
      <c r="A619" s="63">
        <v>608</v>
      </c>
      <c r="B619" s="60">
        <v>1</v>
      </c>
    </row>
    <row r="620" spans="1:2" x14ac:dyDescent="0.65">
      <c r="A620" s="63">
        <v>609</v>
      </c>
      <c r="B620" s="60">
        <v>1</v>
      </c>
    </row>
    <row r="621" spans="1:2" x14ac:dyDescent="0.65">
      <c r="A621" s="63">
        <v>610</v>
      </c>
      <c r="B621" s="60">
        <v>1</v>
      </c>
    </row>
    <row r="622" spans="1:2" x14ac:dyDescent="0.65">
      <c r="A622" s="63">
        <v>611</v>
      </c>
      <c r="B622" s="60">
        <v>1</v>
      </c>
    </row>
    <row r="623" spans="1:2" x14ac:dyDescent="0.65">
      <c r="A623" s="63">
        <v>612</v>
      </c>
      <c r="B623" s="60">
        <v>1</v>
      </c>
    </row>
    <row r="624" spans="1:2" x14ac:dyDescent="0.65">
      <c r="A624" s="63">
        <v>613</v>
      </c>
      <c r="B624" s="60">
        <v>1</v>
      </c>
    </row>
    <row r="625" spans="1:2" x14ac:dyDescent="0.65">
      <c r="A625" s="63">
        <v>614</v>
      </c>
      <c r="B625" s="60">
        <v>1</v>
      </c>
    </row>
    <row r="626" spans="1:2" x14ac:dyDescent="0.65">
      <c r="A626" s="63">
        <v>615</v>
      </c>
      <c r="B626" s="60">
        <v>1</v>
      </c>
    </row>
    <row r="627" spans="1:2" x14ac:dyDescent="0.65">
      <c r="A627" s="63">
        <v>616</v>
      </c>
      <c r="B627" s="60">
        <v>1</v>
      </c>
    </row>
    <row r="628" spans="1:2" x14ac:dyDescent="0.65">
      <c r="A628" s="63">
        <v>617</v>
      </c>
      <c r="B628" s="60">
        <v>1</v>
      </c>
    </row>
    <row r="629" spans="1:2" x14ac:dyDescent="0.65">
      <c r="A629" s="63">
        <v>618</v>
      </c>
      <c r="B629" s="60">
        <v>1</v>
      </c>
    </row>
    <row r="630" spans="1:2" x14ac:dyDescent="0.65">
      <c r="A630" s="63">
        <v>619</v>
      </c>
      <c r="B630" s="60">
        <v>1</v>
      </c>
    </row>
    <row r="631" spans="1:2" x14ac:dyDescent="0.65">
      <c r="A631" s="63">
        <v>620</v>
      </c>
      <c r="B631" s="60">
        <v>1</v>
      </c>
    </row>
    <row r="632" spans="1:2" x14ac:dyDescent="0.65">
      <c r="A632" s="63">
        <v>621</v>
      </c>
      <c r="B632" s="60">
        <v>1</v>
      </c>
    </row>
    <row r="633" spans="1:2" x14ac:dyDescent="0.65">
      <c r="A633" s="63">
        <v>622</v>
      </c>
      <c r="B633" s="60">
        <v>1</v>
      </c>
    </row>
    <row r="634" spans="1:2" x14ac:dyDescent="0.65">
      <c r="A634" s="63">
        <v>623</v>
      </c>
      <c r="B634" s="60">
        <v>1</v>
      </c>
    </row>
    <row r="635" spans="1:2" x14ac:dyDescent="0.65">
      <c r="A635" s="63">
        <v>624</v>
      </c>
      <c r="B635" s="60">
        <v>1</v>
      </c>
    </row>
    <row r="636" spans="1:2" x14ac:dyDescent="0.65">
      <c r="A636" s="63">
        <v>625</v>
      </c>
      <c r="B636" s="60">
        <v>1</v>
      </c>
    </row>
    <row r="637" spans="1:2" x14ac:dyDescent="0.65">
      <c r="A637" s="63">
        <v>626</v>
      </c>
      <c r="B637" s="60">
        <v>1</v>
      </c>
    </row>
    <row r="638" spans="1:2" x14ac:dyDescent="0.65">
      <c r="A638" s="63">
        <v>627</v>
      </c>
      <c r="B638" s="60">
        <v>1</v>
      </c>
    </row>
    <row r="639" spans="1:2" x14ac:dyDescent="0.65">
      <c r="A639" s="63">
        <v>628</v>
      </c>
      <c r="B639" s="60">
        <v>1</v>
      </c>
    </row>
    <row r="640" spans="1:2" x14ac:dyDescent="0.65">
      <c r="A640" s="63">
        <v>629</v>
      </c>
      <c r="B640" s="60">
        <v>1</v>
      </c>
    </row>
    <row r="641" spans="1:2" x14ac:dyDescent="0.65">
      <c r="A641" s="63">
        <v>630</v>
      </c>
      <c r="B641" s="60">
        <v>1</v>
      </c>
    </row>
    <row r="642" spans="1:2" x14ac:dyDescent="0.65">
      <c r="A642" s="63">
        <v>631</v>
      </c>
      <c r="B642" s="60">
        <v>1</v>
      </c>
    </row>
    <row r="643" spans="1:2" x14ac:dyDescent="0.65">
      <c r="A643" s="63">
        <v>632</v>
      </c>
      <c r="B643" s="60">
        <v>1</v>
      </c>
    </row>
    <row r="644" spans="1:2" x14ac:dyDescent="0.65">
      <c r="A644" s="63">
        <v>633</v>
      </c>
      <c r="B644" s="60">
        <v>1</v>
      </c>
    </row>
    <row r="645" spans="1:2" x14ac:dyDescent="0.65">
      <c r="A645" s="63">
        <v>634</v>
      </c>
      <c r="B645" s="60">
        <v>1</v>
      </c>
    </row>
    <row r="646" spans="1:2" x14ac:dyDescent="0.65">
      <c r="A646" s="63">
        <v>635</v>
      </c>
      <c r="B646" s="60">
        <v>1</v>
      </c>
    </row>
    <row r="647" spans="1:2" x14ac:dyDescent="0.65">
      <c r="A647" s="63">
        <v>636</v>
      </c>
      <c r="B647" s="60">
        <v>1</v>
      </c>
    </row>
    <row r="648" spans="1:2" x14ac:dyDescent="0.65">
      <c r="A648" s="63">
        <v>637</v>
      </c>
      <c r="B648" s="60">
        <v>1</v>
      </c>
    </row>
    <row r="649" spans="1:2" x14ac:dyDescent="0.65">
      <c r="A649" s="63">
        <v>638</v>
      </c>
      <c r="B649" s="60">
        <v>1</v>
      </c>
    </row>
    <row r="650" spans="1:2" x14ac:dyDescent="0.65">
      <c r="A650" s="63">
        <v>639</v>
      </c>
      <c r="B650" s="60">
        <v>1</v>
      </c>
    </row>
    <row r="651" spans="1:2" x14ac:dyDescent="0.65">
      <c r="A651" s="63">
        <v>640</v>
      </c>
      <c r="B651" s="60">
        <v>1</v>
      </c>
    </row>
    <row r="652" spans="1:2" x14ac:dyDescent="0.65">
      <c r="A652" s="63">
        <v>641</v>
      </c>
      <c r="B652" s="60">
        <v>1</v>
      </c>
    </row>
    <row r="653" spans="1:2" x14ac:dyDescent="0.65">
      <c r="A653" s="63">
        <v>642</v>
      </c>
      <c r="B653" s="60">
        <v>1</v>
      </c>
    </row>
    <row r="654" spans="1:2" x14ac:dyDescent="0.65">
      <c r="A654" s="63">
        <v>643</v>
      </c>
      <c r="B654" s="60">
        <v>1</v>
      </c>
    </row>
    <row r="655" spans="1:2" x14ac:dyDescent="0.65">
      <c r="A655" s="63">
        <v>644</v>
      </c>
      <c r="B655" s="60">
        <v>1</v>
      </c>
    </row>
    <row r="656" spans="1:2" x14ac:dyDescent="0.65">
      <c r="A656" s="63">
        <v>645</v>
      </c>
      <c r="B656" s="60">
        <v>1</v>
      </c>
    </row>
    <row r="657" spans="1:2" x14ac:dyDescent="0.65">
      <c r="A657" s="63">
        <v>646</v>
      </c>
      <c r="B657" s="60">
        <v>1</v>
      </c>
    </row>
    <row r="658" spans="1:2" x14ac:dyDescent="0.65">
      <c r="A658" s="63">
        <v>647</v>
      </c>
      <c r="B658" s="60">
        <v>1</v>
      </c>
    </row>
    <row r="659" spans="1:2" x14ac:dyDescent="0.65">
      <c r="A659" s="63">
        <v>648</v>
      </c>
      <c r="B659" s="60">
        <v>1</v>
      </c>
    </row>
    <row r="660" spans="1:2" x14ac:dyDescent="0.65">
      <c r="A660" s="63">
        <v>649</v>
      </c>
      <c r="B660" s="60">
        <v>1</v>
      </c>
    </row>
    <row r="661" spans="1:2" x14ac:dyDescent="0.65">
      <c r="A661" s="63">
        <v>650</v>
      </c>
      <c r="B661" s="60">
        <v>1</v>
      </c>
    </row>
    <row r="662" spans="1:2" x14ac:dyDescent="0.65">
      <c r="A662" s="63">
        <v>651</v>
      </c>
      <c r="B662" s="60">
        <v>1</v>
      </c>
    </row>
    <row r="663" spans="1:2" x14ac:dyDescent="0.65">
      <c r="A663" s="63">
        <v>652</v>
      </c>
      <c r="B663" s="60">
        <v>1</v>
      </c>
    </row>
    <row r="664" spans="1:2" x14ac:dyDescent="0.65">
      <c r="A664" s="63">
        <v>653</v>
      </c>
      <c r="B664" s="60">
        <v>1</v>
      </c>
    </row>
    <row r="665" spans="1:2" x14ac:dyDescent="0.65">
      <c r="A665" s="63">
        <v>654</v>
      </c>
      <c r="B665" s="60">
        <v>1</v>
      </c>
    </row>
    <row r="666" spans="1:2" x14ac:dyDescent="0.65">
      <c r="A666" s="63">
        <v>655</v>
      </c>
      <c r="B666" s="60">
        <v>1</v>
      </c>
    </row>
    <row r="667" spans="1:2" x14ac:dyDescent="0.65">
      <c r="A667" s="63">
        <v>656</v>
      </c>
      <c r="B667" s="60">
        <v>1</v>
      </c>
    </row>
    <row r="668" spans="1:2" x14ac:dyDescent="0.65">
      <c r="A668" s="63">
        <v>657</v>
      </c>
      <c r="B668" s="60">
        <v>1</v>
      </c>
    </row>
    <row r="669" spans="1:2" x14ac:dyDescent="0.65">
      <c r="A669" s="63">
        <v>658</v>
      </c>
      <c r="B669" s="60">
        <v>1</v>
      </c>
    </row>
    <row r="670" spans="1:2" x14ac:dyDescent="0.65">
      <c r="A670" s="63">
        <v>659</v>
      </c>
      <c r="B670" s="60">
        <v>1</v>
      </c>
    </row>
    <row r="671" spans="1:2" x14ac:dyDescent="0.65">
      <c r="A671" s="63">
        <v>660</v>
      </c>
      <c r="B671" s="60">
        <v>1</v>
      </c>
    </row>
    <row r="672" spans="1:2" x14ac:dyDescent="0.65">
      <c r="A672" s="63">
        <v>661</v>
      </c>
      <c r="B672" s="60">
        <v>1</v>
      </c>
    </row>
    <row r="673" spans="1:2" x14ac:dyDescent="0.65">
      <c r="A673" s="63">
        <v>662</v>
      </c>
      <c r="B673" s="60">
        <v>1</v>
      </c>
    </row>
    <row r="674" spans="1:2" x14ac:dyDescent="0.65">
      <c r="A674" s="63">
        <v>663</v>
      </c>
      <c r="B674" s="60">
        <v>1</v>
      </c>
    </row>
    <row r="675" spans="1:2" x14ac:dyDescent="0.65">
      <c r="A675" s="63">
        <v>664</v>
      </c>
      <c r="B675" s="60">
        <v>1</v>
      </c>
    </row>
    <row r="676" spans="1:2" x14ac:dyDescent="0.65">
      <c r="A676" s="63">
        <v>665</v>
      </c>
      <c r="B676" s="60">
        <v>1</v>
      </c>
    </row>
    <row r="677" spans="1:2" x14ac:dyDescent="0.65">
      <c r="A677" s="63">
        <v>666</v>
      </c>
      <c r="B677" s="60">
        <v>1</v>
      </c>
    </row>
    <row r="678" spans="1:2" x14ac:dyDescent="0.65">
      <c r="A678" s="63">
        <v>667</v>
      </c>
      <c r="B678" s="60">
        <v>1</v>
      </c>
    </row>
    <row r="679" spans="1:2" x14ac:dyDescent="0.65">
      <c r="A679" s="63">
        <v>668</v>
      </c>
      <c r="B679" s="60">
        <v>1</v>
      </c>
    </row>
    <row r="680" spans="1:2" x14ac:dyDescent="0.65">
      <c r="A680" s="63">
        <v>669</v>
      </c>
      <c r="B680" s="60">
        <v>1</v>
      </c>
    </row>
    <row r="681" spans="1:2" x14ac:dyDescent="0.65">
      <c r="A681" s="63">
        <v>670</v>
      </c>
      <c r="B681" s="60">
        <v>1</v>
      </c>
    </row>
    <row r="682" spans="1:2" x14ac:dyDescent="0.65">
      <c r="A682" s="63">
        <v>671</v>
      </c>
      <c r="B682" s="60">
        <v>1</v>
      </c>
    </row>
    <row r="683" spans="1:2" x14ac:dyDescent="0.65">
      <c r="A683" s="63">
        <v>672</v>
      </c>
      <c r="B683" s="60">
        <v>1</v>
      </c>
    </row>
    <row r="684" spans="1:2" x14ac:dyDescent="0.65">
      <c r="A684" s="63">
        <v>673</v>
      </c>
      <c r="B684" s="60">
        <v>1</v>
      </c>
    </row>
    <row r="685" spans="1:2" x14ac:dyDescent="0.65">
      <c r="A685" s="63">
        <v>674</v>
      </c>
      <c r="B685" s="60">
        <v>1</v>
      </c>
    </row>
    <row r="686" spans="1:2" x14ac:dyDescent="0.65">
      <c r="A686" s="63">
        <v>675</v>
      </c>
      <c r="B686" s="60">
        <v>1</v>
      </c>
    </row>
    <row r="687" spans="1:2" x14ac:dyDescent="0.65">
      <c r="A687" s="63">
        <v>676</v>
      </c>
      <c r="B687" s="60">
        <v>1</v>
      </c>
    </row>
    <row r="688" spans="1:2" x14ac:dyDescent="0.65">
      <c r="A688" s="63">
        <v>677</v>
      </c>
      <c r="B688" s="60">
        <v>1</v>
      </c>
    </row>
    <row r="689" spans="1:2" x14ac:dyDescent="0.65">
      <c r="A689" s="63">
        <v>678</v>
      </c>
      <c r="B689" s="60">
        <v>1</v>
      </c>
    </row>
    <row r="690" spans="1:2" x14ac:dyDescent="0.65">
      <c r="A690" s="63">
        <v>679</v>
      </c>
      <c r="B690" s="60">
        <v>1</v>
      </c>
    </row>
    <row r="691" spans="1:2" x14ac:dyDescent="0.65">
      <c r="A691" s="63">
        <v>680</v>
      </c>
      <c r="B691" s="60">
        <v>1</v>
      </c>
    </row>
    <row r="692" spans="1:2" x14ac:dyDescent="0.65">
      <c r="A692" s="63">
        <v>681</v>
      </c>
      <c r="B692" s="60">
        <v>1</v>
      </c>
    </row>
    <row r="693" spans="1:2" x14ac:dyDescent="0.65">
      <c r="A693" s="63">
        <v>682</v>
      </c>
      <c r="B693" s="60">
        <v>1</v>
      </c>
    </row>
    <row r="694" spans="1:2" x14ac:dyDescent="0.65">
      <c r="A694" s="63">
        <v>683</v>
      </c>
      <c r="B694" s="60">
        <v>1</v>
      </c>
    </row>
    <row r="695" spans="1:2" x14ac:dyDescent="0.65">
      <c r="A695" s="63">
        <v>684</v>
      </c>
      <c r="B695" s="60">
        <v>1</v>
      </c>
    </row>
    <row r="696" spans="1:2" x14ac:dyDescent="0.65">
      <c r="A696" s="63">
        <v>685</v>
      </c>
      <c r="B696" s="60">
        <v>1</v>
      </c>
    </row>
    <row r="697" spans="1:2" x14ac:dyDescent="0.65">
      <c r="A697" s="63">
        <v>686</v>
      </c>
      <c r="B697" s="60">
        <v>1</v>
      </c>
    </row>
    <row r="698" spans="1:2" x14ac:dyDescent="0.65">
      <c r="A698" s="63">
        <v>687</v>
      </c>
      <c r="B698" s="60">
        <v>1</v>
      </c>
    </row>
    <row r="699" spans="1:2" x14ac:dyDescent="0.65">
      <c r="A699" s="63">
        <v>688</v>
      </c>
      <c r="B699" s="60">
        <v>1</v>
      </c>
    </row>
    <row r="700" spans="1:2" x14ac:dyDescent="0.65">
      <c r="A700" s="63">
        <v>689</v>
      </c>
      <c r="B700" s="60">
        <v>1</v>
      </c>
    </row>
    <row r="701" spans="1:2" x14ac:dyDescent="0.65">
      <c r="A701" s="63">
        <v>690</v>
      </c>
      <c r="B701" s="60">
        <v>1</v>
      </c>
    </row>
    <row r="702" spans="1:2" x14ac:dyDescent="0.65">
      <c r="A702" s="63">
        <v>691</v>
      </c>
      <c r="B702" s="60">
        <v>1</v>
      </c>
    </row>
    <row r="703" spans="1:2" x14ac:dyDescent="0.65">
      <c r="A703" s="63">
        <v>692</v>
      </c>
      <c r="B703" s="60">
        <v>1</v>
      </c>
    </row>
    <row r="704" spans="1:2" x14ac:dyDescent="0.65">
      <c r="A704" s="63">
        <v>693</v>
      </c>
      <c r="B704" s="60">
        <v>1</v>
      </c>
    </row>
    <row r="705" spans="1:2" x14ac:dyDescent="0.65">
      <c r="A705" s="63">
        <v>694</v>
      </c>
      <c r="B705" s="60">
        <v>1</v>
      </c>
    </row>
    <row r="706" spans="1:2" x14ac:dyDescent="0.65">
      <c r="A706" s="63">
        <v>695</v>
      </c>
      <c r="B706" s="60">
        <v>1</v>
      </c>
    </row>
    <row r="707" spans="1:2" x14ac:dyDescent="0.65">
      <c r="A707" s="63">
        <v>696</v>
      </c>
      <c r="B707" s="60">
        <v>1</v>
      </c>
    </row>
    <row r="708" spans="1:2" x14ac:dyDescent="0.65">
      <c r="A708" s="63">
        <v>697</v>
      </c>
      <c r="B708" s="60">
        <v>1</v>
      </c>
    </row>
    <row r="709" spans="1:2" x14ac:dyDescent="0.65">
      <c r="A709" s="63">
        <v>698</v>
      </c>
      <c r="B709" s="60">
        <v>1</v>
      </c>
    </row>
    <row r="710" spans="1:2" x14ac:dyDescent="0.65">
      <c r="A710" s="63">
        <v>699</v>
      </c>
      <c r="B710" s="60">
        <v>1</v>
      </c>
    </row>
    <row r="711" spans="1:2" x14ac:dyDescent="0.65">
      <c r="A711" s="63">
        <v>700</v>
      </c>
      <c r="B711" s="60">
        <v>1</v>
      </c>
    </row>
  </sheetData>
  <sheetProtection sheet="1" objects="1" scenarios="1"/>
  <mergeCells count="1">
    <mergeCell ref="A9:B9"/>
  </mergeCells>
  <phoneticPr fontId="0" type="noConversion"/>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N32"/>
  <sheetViews>
    <sheetView showGridLines="0" tabSelected="1" topLeftCell="A13" zoomScale="120" workbookViewId="0">
      <selection activeCell="D16" sqref="D16"/>
    </sheetView>
  </sheetViews>
  <sheetFormatPr defaultColWidth="9.1796875" defaultRowHeight="13.25" x14ac:dyDescent="0.65"/>
  <cols>
    <col min="1" max="1" width="9.1796875" style="3"/>
    <col min="2" max="2" width="10.54296875" style="2" bestFit="1" customWidth="1"/>
    <col min="3" max="3" width="9.1796875" style="2"/>
    <col min="4" max="4" width="13.7265625" style="2" bestFit="1" customWidth="1"/>
    <col min="5" max="5" width="10.26953125" style="2" customWidth="1"/>
    <col min="6" max="6" width="9.1796875" style="2"/>
    <col min="7" max="7" width="10.54296875" style="2" customWidth="1"/>
    <col min="8" max="16384" width="9.1796875" style="2"/>
  </cols>
  <sheetData>
    <row r="1" spans="1:170" ht="15" customHeight="1" x14ac:dyDescent="0.65">
      <c r="A1" s="3" t="s">
        <v>53</v>
      </c>
      <c r="C1" s="24"/>
      <c r="D1" s="147">
        <f>Hearing!C3</f>
        <v>0</v>
      </c>
      <c r="E1" s="148"/>
      <c r="F1" s="147">
        <f>Hearing!L3</f>
        <v>0</v>
      </c>
      <c r="G1" s="149"/>
      <c r="H1" s="1"/>
      <c r="I1" s="1"/>
      <c r="J1" s="1"/>
      <c r="K1" s="1"/>
      <c r="N1" s="1"/>
      <c r="O1" s="1"/>
      <c r="P1" s="1"/>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5" customHeight="1" x14ac:dyDescent="0.65">
      <c r="C2" s="3"/>
      <c r="D2" s="1"/>
      <c r="E2" s="1"/>
      <c r="F2" s="1"/>
      <c r="G2" s="1"/>
      <c r="H2" s="1"/>
      <c r="I2" s="1"/>
      <c r="J2" s="1"/>
      <c r="K2" s="1"/>
      <c r="N2" s="1"/>
      <c r="O2" s="1"/>
      <c r="P2" s="1"/>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4.75" customHeight="1" x14ac:dyDescent="0.75">
      <c r="A3" s="146" t="s">
        <v>15</v>
      </c>
      <c r="B3" s="146"/>
      <c r="C3" s="146"/>
      <c r="D3" s="146"/>
      <c r="E3" s="146"/>
      <c r="F3" s="146"/>
    </row>
    <row r="4" spans="1:170" x14ac:dyDescent="0.65">
      <c r="A4" s="20">
        <v>38353</v>
      </c>
      <c r="B4" s="51">
        <v>688.56</v>
      </c>
      <c r="D4" s="2" t="s">
        <v>17</v>
      </c>
    </row>
    <row r="5" spans="1:170" x14ac:dyDescent="0.65">
      <c r="A5" s="20">
        <v>38534</v>
      </c>
      <c r="B5" s="51">
        <v>712.96</v>
      </c>
      <c r="D5" s="47" t="str">
        <f>IF(Hearing!F7="","",Hearing!F7)</f>
        <v/>
      </c>
    </row>
    <row r="6" spans="1:170" x14ac:dyDescent="0.65">
      <c r="A6" s="20">
        <v>38899</v>
      </c>
      <c r="B6" s="51">
        <v>721.43</v>
      </c>
      <c r="D6" s="48">
        <f>IF(D5="",0,VLOOKUP(D5,A4:B30,2))</f>
        <v>0</v>
      </c>
      <c r="E6" s="42" t="s">
        <v>52</v>
      </c>
      <c r="F6" s="43"/>
    </row>
    <row r="7" spans="1:170" x14ac:dyDescent="0.65">
      <c r="A7" s="20">
        <v>39264</v>
      </c>
      <c r="B7" s="51">
        <v>756.8</v>
      </c>
    </row>
    <row r="8" spans="1:170" x14ac:dyDescent="0.65">
      <c r="A8" s="20">
        <v>39630</v>
      </c>
      <c r="B8" s="52">
        <v>790.38</v>
      </c>
    </row>
    <row r="9" spans="1:170" x14ac:dyDescent="0.65">
      <c r="A9" s="20">
        <v>39995</v>
      </c>
      <c r="B9" s="52">
        <v>800.6</v>
      </c>
    </row>
    <row r="10" spans="1:170" x14ac:dyDescent="0.65">
      <c r="A10" s="20">
        <v>40360</v>
      </c>
      <c r="B10" s="52">
        <v>819.38</v>
      </c>
    </row>
    <row r="11" spans="1:170" x14ac:dyDescent="0.65">
      <c r="A11" s="20">
        <v>40725</v>
      </c>
      <c r="B11" s="52">
        <v>842.52</v>
      </c>
    </row>
    <row r="12" spans="1:170" x14ac:dyDescent="0.65">
      <c r="A12" s="20">
        <v>41091</v>
      </c>
      <c r="B12" s="52">
        <v>841.26</v>
      </c>
    </row>
    <row r="13" spans="1:170" x14ac:dyDescent="0.65">
      <c r="A13" s="20">
        <v>41456</v>
      </c>
      <c r="B13" s="52">
        <v>862.27</v>
      </c>
    </row>
    <row r="14" spans="1:170" x14ac:dyDescent="0.65">
      <c r="A14" s="20">
        <v>41821</v>
      </c>
      <c r="B14" s="52">
        <v>888.38</v>
      </c>
    </row>
    <row r="15" spans="1:170" x14ac:dyDescent="0.65">
      <c r="A15" s="20">
        <v>42186</v>
      </c>
      <c r="B15" s="52">
        <v>922.39</v>
      </c>
    </row>
    <row r="16" spans="1:170" x14ac:dyDescent="0.65">
      <c r="A16" s="20">
        <v>42552</v>
      </c>
      <c r="B16" s="52">
        <v>974.2</v>
      </c>
    </row>
    <row r="17" spans="1:2" x14ac:dyDescent="0.65">
      <c r="A17" s="20">
        <v>42917</v>
      </c>
      <c r="B17" s="52">
        <v>963.01</v>
      </c>
    </row>
    <row r="18" spans="1:2" x14ac:dyDescent="0.65">
      <c r="A18" s="20">
        <v>43282</v>
      </c>
      <c r="B18" s="52">
        <v>1007.05</v>
      </c>
    </row>
    <row r="19" spans="1:2" x14ac:dyDescent="0.65">
      <c r="A19" s="20">
        <v>43647</v>
      </c>
      <c r="B19" s="52">
        <v>1044.4000000000001</v>
      </c>
    </row>
    <row r="20" spans="1:2" x14ac:dyDescent="0.65">
      <c r="A20" s="20">
        <v>44013</v>
      </c>
      <c r="B20" s="52">
        <v>1093.4100000000001</v>
      </c>
    </row>
    <row r="21" spans="1:2" x14ac:dyDescent="0.65">
      <c r="A21" s="20">
        <v>44378</v>
      </c>
      <c r="B21" s="52">
        <v>1247.1300000000001</v>
      </c>
    </row>
    <row r="22" spans="1:2" x14ac:dyDescent="0.65">
      <c r="A22" s="20">
        <v>44743</v>
      </c>
      <c r="B22" s="52">
        <v>1325.24</v>
      </c>
    </row>
    <row r="23" spans="1:2" x14ac:dyDescent="0.65">
      <c r="A23" s="20">
        <v>45108</v>
      </c>
      <c r="B23" s="52">
        <v>1295.8599999999999</v>
      </c>
    </row>
    <row r="24" spans="1:2" x14ac:dyDescent="0.65">
      <c r="A24" s="20">
        <v>45474</v>
      </c>
      <c r="B24" s="52">
        <v>1331.48</v>
      </c>
    </row>
    <row r="25" spans="1:2" x14ac:dyDescent="0.65">
      <c r="A25" s="20">
        <v>45839</v>
      </c>
      <c r="B25" s="52">
        <v>1417.06</v>
      </c>
    </row>
    <row r="26" spans="1:2" x14ac:dyDescent="0.65">
      <c r="A26" s="20">
        <v>46204</v>
      </c>
      <c r="B26" s="52">
        <v>1461.21</v>
      </c>
    </row>
    <row r="27" spans="1:2" x14ac:dyDescent="0.65">
      <c r="A27" s="20">
        <v>46569</v>
      </c>
      <c r="B27" s="52"/>
    </row>
    <row r="28" spans="1:2" x14ac:dyDescent="0.65">
      <c r="A28" s="20">
        <v>46935</v>
      </c>
      <c r="B28" s="52"/>
    </row>
    <row r="29" spans="1:2" x14ac:dyDescent="0.65">
      <c r="A29" s="20">
        <v>47300</v>
      </c>
      <c r="B29" s="52"/>
    </row>
    <row r="30" spans="1:2" x14ac:dyDescent="0.65">
      <c r="A30" s="20">
        <v>47665</v>
      </c>
      <c r="B30" s="52"/>
    </row>
    <row r="32" spans="1:2" x14ac:dyDescent="0.65">
      <c r="A32" s="3" t="s">
        <v>16</v>
      </c>
    </row>
  </sheetData>
  <sheetProtection sheet="1" objects="1" scenarios="1"/>
  <mergeCells count="3">
    <mergeCell ref="A3:F3"/>
    <mergeCell ref="D1:E1"/>
    <mergeCell ref="F1:G1"/>
  </mergeCells>
  <phoneticPr fontId="0" type="noConversion"/>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topLeftCell="A4" zoomScale="90" workbookViewId="0">
      <selection activeCell="A4" sqref="A4"/>
    </sheetView>
  </sheetViews>
  <sheetFormatPr defaultColWidth="9.1796875" defaultRowHeight="13.25" x14ac:dyDescent="0.65"/>
  <cols>
    <col min="1" max="2" width="17.453125" style="2" customWidth="1"/>
    <col min="3" max="3" width="19.81640625" style="2" customWidth="1"/>
    <col min="4" max="5" width="20.453125" style="2" customWidth="1"/>
    <col min="6" max="6" width="4.81640625" style="2" customWidth="1"/>
    <col min="7" max="7" width="12.26953125" style="2" customWidth="1"/>
    <col min="8" max="8" width="11" style="2" customWidth="1"/>
    <col min="9" max="16384" width="9.1796875" style="2"/>
  </cols>
  <sheetData>
    <row r="1" spans="1:12" ht="12" customHeight="1" x14ac:dyDescent="0.65">
      <c r="A1" s="76"/>
      <c r="B1" s="76"/>
      <c r="C1" s="76"/>
      <c r="D1" s="76"/>
      <c r="E1" s="76"/>
      <c r="F1" s="76"/>
      <c r="G1" s="76"/>
      <c r="H1" s="76"/>
      <c r="I1" s="76"/>
      <c r="J1" s="76"/>
    </row>
    <row r="2" spans="1:12" ht="36.75" customHeight="1" x14ac:dyDescent="0.65">
      <c r="A2" s="88" t="s">
        <v>48</v>
      </c>
      <c r="B2" s="88"/>
      <c r="C2" s="88"/>
      <c r="D2" s="88"/>
      <c r="E2" s="88"/>
      <c r="F2" s="34"/>
      <c r="G2" s="34"/>
      <c r="H2" s="34"/>
      <c r="I2" s="34"/>
      <c r="J2" s="34"/>
      <c r="K2" s="1"/>
      <c r="L2" s="1"/>
    </row>
    <row r="3" spans="1:12" ht="24.75" customHeight="1" x14ac:dyDescent="0.65">
      <c r="A3" s="4"/>
      <c r="B3" s="4" t="s">
        <v>47</v>
      </c>
      <c r="C3" s="77" t="s">
        <v>63</v>
      </c>
      <c r="D3" s="77"/>
      <c r="E3" s="77"/>
      <c r="F3" s="1"/>
      <c r="G3" s="1"/>
      <c r="H3" s="1"/>
      <c r="I3" s="1"/>
      <c r="J3" s="1"/>
      <c r="K3" s="1"/>
      <c r="L3" s="1"/>
    </row>
    <row r="4" spans="1:12" ht="34.5" customHeight="1" x14ac:dyDescent="0.65">
      <c r="A4" s="4"/>
      <c r="B4" s="4"/>
      <c r="C4" s="22" t="s">
        <v>64</v>
      </c>
      <c r="D4" s="22" t="s">
        <v>43</v>
      </c>
      <c r="E4" s="22" t="s">
        <v>44</v>
      </c>
      <c r="F4" s="1"/>
      <c r="G4" s="1"/>
      <c r="H4" s="1"/>
      <c r="I4" s="1"/>
      <c r="J4" s="1"/>
    </row>
    <row r="5" spans="1:12" ht="53.25" customHeight="1" x14ac:dyDescent="0.65">
      <c r="A5" s="4"/>
      <c r="B5" s="4"/>
      <c r="C5" s="22" t="s">
        <v>45</v>
      </c>
      <c r="D5" s="22" t="s">
        <v>8</v>
      </c>
      <c r="E5" s="22" t="s">
        <v>9</v>
      </c>
      <c r="F5" s="1"/>
      <c r="G5" s="1"/>
      <c r="H5" s="1"/>
      <c r="I5" s="1"/>
      <c r="J5" s="1"/>
    </row>
    <row r="6" spans="1:12" x14ac:dyDescent="0.65">
      <c r="A6" s="28" t="s">
        <v>10</v>
      </c>
      <c r="B6" s="28" t="s">
        <v>11</v>
      </c>
      <c r="C6" s="28" t="s">
        <v>11</v>
      </c>
      <c r="D6" s="28" t="s">
        <v>11</v>
      </c>
      <c r="E6" s="28" t="s">
        <v>11</v>
      </c>
    </row>
    <row r="7" spans="1:12" x14ac:dyDescent="0.65">
      <c r="A7" s="47">
        <v>18264</v>
      </c>
      <c r="B7" s="48">
        <v>347.51</v>
      </c>
      <c r="C7" s="49">
        <v>117.47</v>
      </c>
      <c r="D7" s="50">
        <v>137.05000000000001</v>
      </c>
      <c r="E7" s="50">
        <v>347.51</v>
      </c>
      <c r="G7" s="28" t="s">
        <v>12</v>
      </c>
      <c r="H7" s="47" t="str">
        <f>IF(Hearing!F7="","Enter date of injury on hearing worksheet.",Hearing!F7)</f>
        <v>Enter date of injury on hearing worksheet.</v>
      </c>
    </row>
    <row r="8" spans="1:12" x14ac:dyDescent="0.65">
      <c r="A8" s="47">
        <v>33604</v>
      </c>
      <c r="B8" s="48">
        <v>305.08999999999997</v>
      </c>
      <c r="C8" s="49">
        <v>103.13</v>
      </c>
      <c r="D8" s="50">
        <v>120.32</v>
      </c>
      <c r="E8" s="50">
        <v>305.08999999999997</v>
      </c>
      <c r="G8" s="28" t="s">
        <v>59</v>
      </c>
      <c r="H8" s="50" t="e">
        <f>IF(H7&lt;1/1/50,0,VLOOKUP(H7,A7:E16,3))</f>
        <v>#N/A</v>
      </c>
    </row>
    <row r="9" spans="1:12" x14ac:dyDescent="0.65">
      <c r="A9" s="47">
        <v>33786</v>
      </c>
      <c r="B9" s="48">
        <v>315.63</v>
      </c>
      <c r="C9" s="49">
        <v>106.69</v>
      </c>
      <c r="D9" s="50">
        <v>124.47</v>
      </c>
      <c r="E9" s="50">
        <v>315.63</v>
      </c>
      <c r="G9" s="28" t="s">
        <v>60</v>
      </c>
      <c r="H9" s="50" t="e">
        <f>IF(H7&lt;1/1/50,0,VLOOKUP(H7,A7:E16,4))</f>
        <v>#N/A</v>
      </c>
    </row>
    <row r="10" spans="1:12" x14ac:dyDescent="0.65">
      <c r="A10" s="47">
        <v>34151</v>
      </c>
      <c r="B10" s="48">
        <v>331.41</v>
      </c>
      <c r="C10" s="49">
        <v>112.03</v>
      </c>
      <c r="D10" s="50">
        <v>130.69999999999999</v>
      </c>
      <c r="E10" s="50">
        <v>331.41</v>
      </c>
      <c r="G10" s="28" t="s">
        <v>61</v>
      </c>
      <c r="H10" s="50" t="e">
        <f>IF(H7&lt;1/1/50,0,VLOOKUP(H7,A7:E16,5))</f>
        <v>#N/A</v>
      </c>
    </row>
    <row r="11" spans="1:12" x14ac:dyDescent="0.65">
      <c r="A11" s="47">
        <v>34516</v>
      </c>
      <c r="B11" s="48">
        <v>347.51</v>
      </c>
      <c r="C11" s="49">
        <v>117.47</v>
      </c>
      <c r="D11" s="50">
        <v>137.05000000000001</v>
      </c>
      <c r="E11" s="50">
        <v>347.51</v>
      </c>
      <c r="G11" s="28" t="s">
        <v>47</v>
      </c>
      <c r="H11" s="50" t="e">
        <f>IF(H7&lt;1/1/50,0,VLOOKUP(H7,A7:E16,2))</f>
        <v>#N/A</v>
      </c>
    </row>
    <row r="12" spans="1:12" x14ac:dyDescent="0.65">
      <c r="A12" s="47">
        <v>34881</v>
      </c>
      <c r="B12" s="48">
        <v>351.05</v>
      </c>
      <c r="C12" s="49">
        <v>118.67</v>
      </c>
      <c r="D12" s="50">
        <v>138.44</v>
      </c>
      <c r="E12" s="50">
        <v>351.05</v>
      </c>
      <c r="G12" s="3"/>
      <c r="H12" s="3"/>
      <c r="I12" s="3"/>
      <c r="J12" s="3"/>
    </row>
    <row r="13" spans="1:12" x14ac:dyDescent="0.65">
      <c r="A13" s="47">
        <v>35065</v>
      </c>
      <c r="B13" s="48">
        <v>420</v>
      </c>
      <c r="C13" s="49">
        <v>130</v>
      </c>
      <c r="D13" s="50">
        <v>230</v>
      </c>
      <c r="E13" s="50">
        <v>625</v>
      </c>
      <c r="G13" s="3"/>
      <c r="H13" s="3"/>
      <c r="I13" s="3"/>
      <c r="J13" s="3"/>
    </row>
    <row r="14" spans="1:12" x14ac:dyDescent="0.65">
      <c r="A14" s="47">
        <v>35796</v>
      </c>
      <c r="B14" s="48">
        <v>454</v>
      </c>
      <c r="C14" s="49">
        <v>137.80000000000001</v>
      </c>
      <c r="D14" s="50">
        <v>243.8</v>
      </c>
      <c r="E14" s="50">
        <v>662.5</v>
      </c>
      <c r="G14" s="3"/>
      <c r="H14" s="3"/>
      <c r="I14" s="3"/>
      <c r="J14" s="3"/>
    </row>
    <row r="15" spans="1:12" x14ac:dyDescent="0.65">
      <c r="A15" s="47">
        <v>36526</v>
      </c>
      <c r="B15" s="48">
        <v>511.29</v>
      </c>
      <c r="C15" s="49">
        <v>153</v>
      </c>
      <c r="D15" s="50">
        <v>267.44</v>
      </c>
      <c r="E15" s="50">
        <v>709.79</v>
      </c>
      <c r="G15" s="3"/>
      <c r="H15" s="3"/>
      <c r="I15" s="3"/>
      <c r="J15" s="3"/>
    </row>
    <row r="16" spans="1:12" x14ac:dyDescent="0.65">
      <c r="A16" s="47">
        <v>37257</v>
      </c>
      <c r="B16" s="48">
        <v>559</v>
      </c>
      <c r="C16" s="49">
        <v>184</v>
      </c>
      <c r="D16" s="50">
        <v>321</v>
      </c>
      <c r="E16" s="50">
        <v>748</v>
      </c>
      <c r="G16" s="3"/>
      <c r="H16" s="3"/>
      <c r="I16" s="3"/>
      <c r="J16" s="3"/>
    </row>
    <row r="17" spans="1:5" x14ac:dyDescent="0.65">
      <c r="A17" s="32"/>
      <c r="B17" s="32"/>
      <c r="C17" s="31"/>
      <c r="D17" s="28"/>
      <c r="E17" s="28"/>
    </row>
    <row r="18" spans="1:5" x14ac:dyDescent="0.65">
      <c r="A18" s="31"/>
      <c r="B18" s="31"/>
      <c r="C18" s="31"/>
      <c r="D18" s="28"/>
      <c r="E18" s="28"/>
    </row>
    <row r="19" spans="1:5" x14ac:dyDescent="0.65">
      <c r="A19" s="31"/>
      <c r="B19" s="31"/>
      <c r="C19" s="31"/>
      <c r="D19" s="28"/>
      <c r="E19" s="28"/>
    </row>
    <row r="20" spans="1:5" x14ac:dyDescent="0.65">
      <c r="A20" s="31"/>
      <c r="B20" s="31"/>
      <c r="C20" s="31"/>
      <c r="D20" s="28"/>
      <c r="E20" s="28"/>
    </row>
    <row r="21" spans="1:5" x14ac:dyDescent="0.65">
      <c r="A21" s="31"/>
      <c r="B21" s="31"/>
      <c r="C21" s="31"/>
      <c r="D21" s="28"/>
      <c r="E21" s="28"/>
    </row>
    <row r="22" spans="1:5" x14ac:dyDescent="0.65">
      <c r="A22" s="31"/>
      <c r="B22" s="31"/>
      <c r="C22" s="31"/>
      <c r="D22" s="28"/>
      <c r="E22" s="28"/>
    </row>
    <row r="23" spans="1:5" x14ac:dyDescent="0.65">
      <c r="A23" s="31"/>
      <c r="B23" s="31"/>
      <c r="C23" s="31"/>
      <c r="D23" s="28"/>
      <c r="E23" s="28"/>
    </row>
    <row r="24" spans="1:5" x14ac:dyDescent="0.65">
      <c r="A24" s="31"/>
      <c r="B24" s="31"/>
      <c r="C24" s="31"/>
      <c r="D24" s="28"/>
      <c r="E24" s="28"/>
    </row>
  </sheetData>
  <sheetProtection sheet="1" objects="1" scenarios="1"/>
  <mergeCells count="3">
    <mergeCell ref="A1:J1"/>
    <mergeCell ref="C3:E3"/>
    <mergeCell ref="A2:E2"/>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55DDEB3551B64C8ABBB0E04F497D9C" ma:contentTypeVersion="12" ma:contentTypeDescription="Create a new document." ma:contentTypeScope="" ma:versionID="e792e2397c6e9010026606b82edcf654">
  <xsd:schema xmlns:xsd="http://www.w3.org/2001/XMLSchema" xmlns:xs="http://www.w3.org/2001/XMLSchema" xmlns:p="http://schemas.microsoft.com/office/2006/metadata/properties" xmlns:ns1="http://schemas.microsoft.com/sharepoint/v3" xmlns:ns2="55499968-6880-4d8c-adb5-ca0fe4a50954" targetNamespace="http://schemas.microsoft.com/office/2006/metadata/properties" ma:root="true" ma:fieldsID="d72487b905f78565dedabc7545e6f8cd" ns1:_="" ns2:_="">
    <xsd:import namespace="http://schemas.microsoft.com/sharepoint/v3"/>
    <xsd:import namespace="55499968-6880-4d8c-adb5-ca0fe4a5095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499968-6880-4d8c-adb5-ca0fe4a50954"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4453CA-3098-4A88-9B06-E8513D1F14F1}">
  <ds:schemaRefs>
    <ds:schemaRef ds:uri="http://schemas.microsoft.com/office/2006/metadata/properties"/>
    <ds:schemaRef ds:uri="http://schemas.microsoft.com/sharepoint/v3"/>
    <ds:schemaRef ds:uri="http://purl.org/dc/terms/"/>
    <ds:schemaRef ds:uri="55499968-6880-4d8c-adb5-ca0fe4a50954"/>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1132BA8-DF52-4ED5-8172-AD1D7FEAB030}">
  <ds:schemaRefs>
    <ds:schemaRef ds:uri="http://schemas.microsoft.com/sharepoint/v3/contenttype/forms"/>
  </ds:schemaRefs>
</ds:datastoreItem>
</file>

<file path=customXml/itemProps3.xml><?xml version="1.0" encoding="utf-8"?>
<ds:datastoreItem xmlns:ds="http://schemas.openxmlformats.org/officeDocument/2006/customXml" ds:itemID="{9C47FDF0-7CB5-450B-8741-47C5E081A018}"/>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Hearing</vt:lpstr>
      <vt:lpstr>Hearing-Table</vt:lpstr>
      <vt:lpstr>SAWW</vt:lpstr>
      <vt:lpstr>Dol Per Deg</vt:lpstr>
      <vt:lpstr>'Dol Per Deg'!DOI_Rate</vt:lpstr>
    </vt:vector>
  </TitlesOfParts>
  <Manager>Jim Van Ness</Manager>
  <Company>Oregon Workers' Compensation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PPD Calculator - Closure on or after 1/1/2005</dc:title>
  <dc:subject>Permanent partial disability</dc:subject>
  <dc:creator>Fred Bruyns</dc:creator>
  <cp:keywords>disability PPD calculator rate impairment</cp:keywords>
  <dc:description>Questions or comments? Contact Fred Bruyns, (503) 947-7717, E-mail fred.h.bruyns@state.or.us</dc:description>
  <cp:lastModifiedBy>Giest Jennifer M.</cp:lastModifiedBy>
  <cp:lastPrinted>2022-11-17T15:44:36Z</cp:lastPrinted>
  <dcterms:created xsi:type="dcterms:W3CDTF">2003-02-18T05:29:48Z</dcterms:created>
  <dcterms:modified xsi:type="dcterms:W3CDTF">2026-06-24T21:47:21Z</dcterms:modified>
  <cp:category>Calculator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0x0101000155DDEB3551B64C8ABBB0E04F497D9C</vt:lpwstr>
  </property>
  <property fmtid="{D5CDD505-2E9C-101B-9397-08002B2CF9AE}" pid="3" name="MSIP_Label_db79d039-fcd0-4045-9c78-4cfb2eba0904_Enabled">
    <vt:lpwstr>true</vt:lpwstr>
  </property>
  <property fmtid="{D5CDD505-2E9C-101B-9397-08002B2CF9AE}" pid="4" name="MSIP_Label_db79d039-fcd0-4045-9c78-4cfb2eba0904_SetDate">
    <vt:lpwstr>2024-06-18T15:00:31Z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67546d6a-eef8-4765-af47-72a188efd8b7</vt:lpwstr>
  </property>
  <property fmtid="{D5CDD505-2E9C-101B-9397-08002B2CF9AE}" pid="9" name="MSIP_Label_db79d039-fcd0-4045-9c78-4cfb2eba0904_ContentBits">
    <vt:lpwstr>0</vt:lpwstr>
  </property>
</Properties>
</file>