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8_{D5932C8D-4A54-4AD9-B8D9-F31B3B2E6D88}" xr6:coauthVersionLast="47" xr6:coauthVersionMax="47" xr10:uidLastSave="{00000000-0000-0000-0000-000000000000}"/>
  <bookViews>
    <workbookView xWindow="-90" yWindow="-90" windowWidth="19380" windowHeight="10260" activeTab="2" xr2:uid="{00000000-000D-0000-FFFF-FFFF00000000}"/>
  </bookViews>
  <sheets>
    <sheet name="Hearing" sheetId="46" r:id="rId1"/>
    <sheet name="Hearing-Table" sheetId="47" r:id="rId2"/>
    <sheet name="SAWW" sheetId="59"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46" l="1"/>
  <c r="U23" i="46" s="1"/>
  <c r="T22" i="46"/>
  <c r="U22" i="46" s="1"/>
  <c r="T21" i="46"/>
  <c r="U21" i="46" s="1"/>
  <c r="T20" i="46"/>
  <c r="U20" i="46" s="1"/>
  <c r="O16" i="46" l="1"/>
  <c r="O14" i="46"/>
  <c r="I14" i="46"/>
  <c r="I13" i="46"/>
  <c r="C14" i="46"/>
  <c r="C13" i="46"/>
  <c r="I12" i="46"/>
  <c r="C12" i="46"/>
  <c r="H7" i="61"/>
  <c r="H9" i="61" s="1"/>
  <c r="F1" i="59"/>
  <c r="D1" i="59"/>
  <c r="D5" i="59"/>
  <c r="D6" i="59" s="1"/>
  <c r="M34" i="46" s="1"/>
  <c r="F2" i="47"/>
  <c r="D10" i="46"/>
  <c r="I8" i="46" s="1"/>
  <c r="E2" i="47"/>
  <c r="G2" i="47"/>
  <c r="H2" i="47"/>
  <c r="T18" i="46"/>
  <c r="B12" i="46"/>
  <c r="S14" i="46"/>
  <c r="T14" i="46"/>
  <c r="U14" i="46"/>
  <c r="V14" i="46"/>
  <c r="S15" i="46"/>
  <c r="T15" i="46"/>
  <c r="U15" i="46"/>
  <c r="V15" i="46"/>
  <c r="U18" i="46"/>
  <c r="V18" i="46" s="1"/>
  <c r="S19" i="46"/>
  <c r="T19" i="46" s="1"/>
  <c r="U19" i="46"/>
  <c r="V19" i="46" s="1"/>
  <c r="W19" i="46"/>
  <c r="X19" i="46" s="1"/>
  <c r="Y19" i="46"/>
  <c r="Z19" i="46" s="1"/>
  <c r="B14" i="46"/>
  <c r="O13" i="46"/>
  <c r="O12" i="46"/>
  <c r="C15" i="46"/>
  <c r="S18" i="46"/>
  <c r="I15" i="46"/>
  <c r="C46" i="46"/>
  <c r="J46" i="46"/>
  <c r="P46" i="46"/>
  <c r="I50" i="46"/>
  <c r="I51" i="46"/>
  <c r="C47" i="46"/>
  <c r="J47" i="46"/>
  <c r="P47" i="46"/>
  <c r="P48" i="46"/>
  <c r="P50" i="46"/>
  <c r="P51" i="46"/>
  <c r="I52" i="46" s="1"/>
  <c r="P52" i="46"/>
  <c r="C54" i="46" s="1"/>
  <c r="J54" i="46"/>
  <c r="P54" i="46"/>
  <c r="P55" i="46"/>
  <c r="H6" i="47" l="1"/>
  <c r="G6" i="47"/>
  <c r="V16" i="46"/>
  <c r="O11" i="46"/>
  <c r="B11" i="46"/>
  <c r="B13" i="46"/>
  <c r="H8" i="61"/>
  <c r="M41" i="46"/>
  <c r="H11" i="61"/>
  <c r="H10" i="61"/>
  <c r="T16" i="46"/>
  <c r="S24" i="46"/>
  <c r="O23" i="46" s="1"/>
  <c r="S25" i="46" s="1"/>
  <c r="B55" i="46"/>
  <c r="C23" i="46" l="1"/>
  <c r="L23" i="46"/>
  <c r="I23" i="46"/>
  <c r="F23" i="46"/>
  <c r="M47" i="46"/>
  <c r="M54" i="46"/>
  <c r="M46" i="46"/>
  <c r="H10" i="47" l="1"/>
  <c r="L15" i="46"/>
  <c r="G10" i="47"/>
  <c r="F15" i="46"/>
  <c r="I24" i="46" l="1"/>
  <c r="I25" i="46" s="1"/>
  <c r="I26" i="46" s="1"/>
  <c r="B5" i="47" s="1"/>
  <c r="B6" i="47" s="1"/>
  <c r="I27" i="46" s="1"/>
  <c r="L24" i="46"/>
  <c r="C24" i="46"/>
  <c r="F24" i="46"/>
  <c r="F25" i="46" s="1"/>
  <c r="F26" i="46" s="1"/>
  <c r="C2" i="47" s="1"/>
  <c r="C3" i="47" s="1"/>
  <c r="F27" i="46" s="1"/>
  <c r="C25" i="46" l="1"/>
  <c r="C26" i="46" s="1"/>
  <c r="B2" i="47" s="1"/>
  <c r="B3" i="47" s="1"/>
  <c r="C27" i="46" s="1"/>
  <c r="S32" i="46" s="1"/>
  <c r="L25" i="46"/>
  <c r="L26" i="46" s="1"/>
  <c r="C5" i="47" s="1"/>
  <c r="C6" i="47" s="1"/>
  <c r="L27" i="46" s="1"/>
  <c r="S33" i="46" s="1"/>
  <c r="C33" i="46" s="1"/>
  <c r="J33" i="46" s="1"/>
  <c r="I37" i="46" l="1"/>
  <c r="P37" i="46" s="1"/>
  <c r="C32" i="46"/>
  <c r="B34" i="46" s="1"/>
  <c r="I38" i="46" l="1"/>
  <c r="P38" i="46" s="1"/>
  <c r="J32" i="46"/>
  <c r="U32" i="46" s="1"/>
  <c r="V32" i="46" s="1"/>
  <c r="U33" i="46" l="1"/>
  <c r="V33" i="46" s="1"/>
  <c r="W32" i="46" s="1"/>
  <c r="X32" i="46" s="1"/>
  <c r="J34" i="46" s="1"/>
  <c r="P34" i="46" s="1"/>
  <c r="I39" i="46"/>
  <c r="P39" i="46"/>
  <c r="I40" i="46" s="1"/>
  <c r="P40" i="46" s="1"/>
  <c r="I41" i="46" s="1"/>
  <c r="P41" i="46" s="1"/>
  <c r="S40" i="46" l="1"/>
  <c r="B42" i="46" s="1"/>
  <c r="P42" i="46"/>
  <c r="S36"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S9" authorId="0" shapeId="0" xr:uid="{00000000-0006-0000-0000-000001000000}">
      <text>
        <r>
          <rPr>
            <b/>
            <sz val="9"/>
            <color indexed="81"/>
            <rFont val="Tahoma"/>
            <family val="2"/>
          </rPr>
          <t>Bruyns Fred H:</t>
        </r>
        <r>
          <rPr>
            <sz val="9"/>
            <color indexed="81"/>
            <rFont val="Tahoma"/>
            <family val="2"/>
          </rPr>
          <t xml:space="preserve">
Programming note: This message displays next to "Occupational disease" / "Occupational injury" if neither of the assocated checkboxes is checked.</t>
        </r>
      </text>
    </comment>
    <comment ref="S10" authorId="0" shapeId="0" xr:uid="{00000000-0006-0000-0000-000002000000}">
      <text>
        <r>
          <rPr>
            <b/>
            <sz val="9"/>
            <color indexed="81"/>
            <rFont val="Tahoma"/>
            <family val="2"/>
          </rPr>
          <t>Bruyns Fred H:</t>
        </r>
        <r>
          <rPr>
            <sz val="9"/>
            <color indexed="81"/>
            <rFont val="Tahoma"/>
            <family val="2"/>
          </rPr>
          <t xml:space="preserve">
Programming note: These "TRUE" and "FALSE" fields are output from the hearing loss causation checkboxes.</t>
        </r>
      </text>
    </comment>
    <comment ref="T10" authorId="0" shapeId="0" xr:uid="{00000000-0006-0000-0000-000003000000}">
      <text>
        <r>
          <rPr>
            <b/>
            <sz val="9"/>
            <color indexed="81"/>
            <rFont val="Tahoma"/>
            <family val="2"/>
          </rPr>
          <t>Bruyns Fred H:</t>
        </r>
        <r>
          <rPr>
            <sz val="9"/>
            <color indexed="81"/>
            <rFont val="Tahoma"/>
            <family val="2"/>
          </rPr>
          <t xml:space="preserve">
Programming note: These "TRUE" and "FALSE" fields are output from the hearing loss causation checkboxes.</t>
        </r>
      </text>
    </comment>
    <comment ref="U10" authorId="0" shapeId="0" xr:uid="{00000000-0006-0000-0000-000004000000}">
      <text>
        <r>
          <rPr>
            <b/>
            <sz val="9"/>
            <color indexed="81"/>
            <rFont val="Tahoma"/>
            <family val="2"/>
          </rPr>
          <t>Bruyns Fred H:</t>
        </r>
        <r>
          <rPr>
            <sz val="9"/>
            <color indexed="81"/>
            <rFont val="Tahoma"/>
            <family val="2"/>
          </rPr>
          <t xml:space="preserve">
Programming note: These "TRUE" and "FALSE" fields are output from the hearing loss causation checkboxes.</t>
        </r>
      </text>
    </comment>
    <comment ref="B11" authorId="0" shapeId="0" xr:uid="{00000000-0006-0000-0000-000005000000}">
      <text>
        <r>
          <rPr>
            <b/>
            <sz val="9"/>
            <color indexed="81"/>
            <rFont val="Tahoma"/>
            <family val="2"/>
          </rPr>
          <t>Bruyns Fred H:</t>
        </r>
        <r>
          <rPr>
            <sz val="9"/>
            <color indexed="81"/>
            <rFont val="Tahoma"/>
            <family val="2"/>
          </rPr>
          <t xml:space="preserve">
Programming note: Formula checks for required dates, the relationships between the dates, and displays error messages if appropriate.</t>
        </r>
      </text>
    </comment>
    <comment ref="O16" authorId="0" shapeId="0" xr:uid="{DB4728D1-A3F2-4A6B-A980-B63EFBCB7EB3}">
      <text>
        <r>
          <rPr>
            <b/>
            <sz val="9"/>
            <color indexed="81"/>
            <rFont val="Tahoma"/>
            <family val="2"/>
          </rPr>
          <t>Bruyns Fred H:</t>
        </r>
        <r>
          <rPr>
            <sz val="9"/>
            <color indexed="81"/>
            <rFont val="Tahoma"/>
            <family val="2"/>
          </rPr>
          <t xml:space="preserve">
Programming note: Formula checks for necessary audiogram findings and displays error message if findings are missing.</t>
        </r>
      </text>
    </comment>
    <comment ref="S18" authorId="0" shapeId="0" xr:uid="{00000000-0006-0000-0000-000006000000}">
      <text>
        <r>
          <rPr>
            <b/>
            <sz val="9"/>
            <color indexed="81"/>
            <rFont val="Tahoma"/>
            <family val="2"/>
          </rPr>
          <t>Bruyns Fred H:</t>
        </r>
        <r>
          <rPr>
            <sz val="9"/>
            <color indexed="81"/>
            <rFont val="Tahoma"/>
            <family val="2"/>
          </rPr>
          <t xml:space="preserve">
Programming note: Formula returns "1" if either the date of injury or date of baseline audiogram is missing.</t>
        </r>
      </text>
    </comment>
    <comment ref="T18" authorId="0" shapeId="0" xr:uid="{00000000-0006-0000-0000-000007000000}">
      <text>
        <r>
          <rPr>
            <b/>
            <sz val="9"/>
            <color indexed="81"/>
            <rFont val="Tahoma"/>
            <family val="2"/>
          </rPr>
          <t>Bruyns Fred H:</t>
        </r>
        <r>
          <rPr>
            <sz val="9"/>
            <color indexed="81"/>
            <rFont val="Tahoma"/>
            <family val="2"/>
          </rPr>
          <t xml:space="preserve">
Programming note: Formula returns "1" if either the date of injury or date of current audiogram is missing.</t>
        </r>
      </text>
    </comment>
    <comment ref="U18" authorId="0" shapeId="0" xr:uid="{00000000-0006-0000-0000-000008000000}">
      <text>
        <r>
          <rPr>
            <b/>
            <sz val="9"/>
            <color indexed="81"/>
            <rFont val="Tahoma"/>
            <family val="2"/>
          </rPr>
          <t>Bruyns Fred H:</t>
        </r>
        <r>
          <rPr>
            <sz val="9"/>
            <color indexed="81"/>
            <rFont val="Tahoma"/>
            <family val="2"/>
          </rPr>
          <t xml:space="preserve">
Programming note: This is the sum of all audiogram findings - baseline and current.</t>
        </r>
      </text>
    </comment>
    <comment ref="S19" authorId="0" shapeId="0" xr:uid="{00000000-0006-0000-0000-000009000000}">
      <text>
        <r>
          <rPr>
            <b/>
            <sz val="9"/>
            <color indexed="81"/>
            <rFont val="Tahoma"/>
            <family val="2"/>
          </rPr>
          <t>Bruyns Fred H:</t>
        </r>
        <r>
          <rPr>
            <sz val="9"/>
            <color indexed="81"/>
            <rFont val="Tahoma"/>
            <family val="2"/>
          </rPr>
          <t xml:space="preserve">
Programming note: This is the sum of all baseline audiogram findings for the right ear.</t>
        </r>
      </text>
    </comment>
    <comment ref="U19" authorId="0" shapeId="0" xr:uid="{00000000-0006-0000-0000-00000A000000}">
      <text>
        <r>
          <rPr>
            <b/>
            <sz val="9"/>
            <color indexed="81"/>
            <rFont val="Tahoma"/>
            <family val="2"/>
          </rPr>
          <t>Bruyns Fred H:</t>
        </r>
        <r>
          <rPr>
            <sz val="9"/>
            <color indexed="81"/>
            <rFont val="Tahoma"/>
            <family val="2"/>
          </rPr>
          <t xml:space="preserve">
Programming note: This is the sum of all baseline audiogram findings for the left ear.</t>
        </r>
      </text>
    </comment>
    <comment ref="W19" authorId="0" shapeId="0" xr:uid="{00000000-0006-0000-0000-00000B000000}">
      <text>
        <r>
          <rPr>
            <b/>
            <sz val="9"/>
            <color indexed="81"/>
            <rFont val="Tahoma"/>
            <family val="2"/>
          </rPr>
          <t>Bruyns Fred H:</t>
        </r>
        <r>
          <rPr>
            <sz val="9"/>
            <color indexed="81"/>
            <rFont val="Tahoma"/>
            <family val="2"/>
          </rPr>
          <t xml:space="preserve">
Programming note: This is the sum of all current audiogram findings for the right ear.</t>
        </r>
      </text>
    </comment>
    <comment ref="Y19" authorId="0" shapeId="0" xr:uid="{00000000-0006-0000-0000-00000C000000}">
      <text>
        <r>
          <rPr>
            <b/>
            <sz val="9"/>
            <color indexed="81"/>
            <rFont val="Tahoma"/>
            <family val="2"/>
          </rPr>
          <t>Bruyns Fred H:</t>
        </r>
        <r>
          <rPr>
            <sz val="9"/>
            <color indexed="81"/>
            <rFont val="Tahoma"/>
            <family val="2"/>
          </rPr>
          <t xml:space="preserve">
Programming note: This is the sum of all current audiogram findings for the left ear.</t>
        </r>
      </text>
    </comment>
    <comment ref="S24" authorId="0" shapeId="0" xr:uid="{00000000-0006-0000-0000-00000D000000}">
      <text>
        <r>
          <rPr>
            <b/>
            <sz val="9"/>
            <color indexed="81"/>
            <rFont val="Tahoma"/>
            <family val="2"/>
          </rPr>
          <t>Bruyns Fred H:</t>
        </r>
        <r>
          <rPr>
            <sz val="9"/>
            <color indexed="81"/>
            <rFont val="Tahoma"/>
            <family val="2"/>
          </rPr>
          <t xml:space="preserve">
Programming note: Formula returns "1" if there are any baseline audiogram findings entered.</t>
        </r>
      </text>
    </comment>
    <comment ref="S25" authorId="0" shapeId="0" xr:uid="{00000000-0006-0000-0000-00000E000000}">
      <text>
        <r>
          <rPr>
            <b/>
            <sz val="9"/>
            <color indexed="81"/>
            <rFont val="Tahoma"/>
            <family val="2"/>
          </rPr>
          <t>Bruyns Fred H:</t>
        </r>
        <r>
          <rPr>
            <sz val="9"/>
            <color indexed="81"/>
            <rFont val="Tahoma"/>
            <family val="2"/>
          </rPr>
          <t xml:space="preserve">
Programming note: If the formula returns "1," the error message to the right is displayed on the chart, and the audiogram subtotals will display "ERROR."</t>
        </r>
      </text>
    </comment>
    <comment ref="W31" authorId="0" shapeId="0" xr:uid="{00000000-0006-0000-0000-00000F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S36" authorId="0" shapeId="0" xr:uid="{00000000-0006-0000-0000-000010000000}">
      <text>
        <r>
          <rPr>
            <b/>
            <sz val="9"/>
            <color indexed="81"/>
            <rFont val="Tahoma"/>
            <family val="2"/>
          </rPr>
          <t>Bruyns Fred H:</t>
        </r>
        <r>
          <rPr>
            <sz val="9"/>
            <color indexed="81"/>
            <rFont val="Tahoma"/>
            <family val="2"/>
          </rPr>
          <t xml:space="preserve">
Programming note: The formula selects the larger of either the monaural or binaural total.</t>
        </r>
      </text>
    </comment>
    <comment ref="S40" authorId="0" shapeId="0" xr:uid="{00000000-0006-0000-0000-000011000000}">
      <text>
        <r>
          <rPr>
            <b/>
            <sz val="9"/>
            <color indexed="81"/>
            <rFont val="Tahoma"/>
            <family val="2"/>
          </rPr>
          <t>Bruyns Fred H:</t>
        </r>
        <r>
          <rPr>
            <sz val="9"/>
            <color indexed="81"/>
            <rFont val="Tahoma"/>
            <family val="2"/>
          </rPr>
          <t xml:space="preserve">
Programming note: Formula returns "1" if monaural total is greater than binaural total. If the binaural is equal to or greater than the monaural total, "2" is displayed.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9" authorId="0" shapeId="0" xr:uid="{01D7167E-E690-4BF7-89CC-0699FAF860CE}">
      <text>
        <r>
          <rPr>
            <b/>
            <sz val="9"/>
            <color indexed="81"/>
            <rFont val="Tahoma"/>
            <family val="2"/>
          </rPr>
          <t>Bruyns Fred H:</t>
        </r>
        <r>
          <rPr>
            <sz val="9"/>
            <color indexed="81"/>
            <rFont val="Tahoma"/>
            <family val="2"/>
          </rPr>
          <t xml:space="preserve">
Programming note: See table in OAR 43l6-035-0250.</t>
        </r>
      </text>
    </comment>
  </commentList>
</comments>
</file>

<file path=xl/sharedStrings.xml><?xml version="1.0" encoding="utf-8"?>
<sst xmlns="http://schemas.openxmlformats.org/spreadsheetml/2006/main" count="159" uniqueCount="108">
  <si>
    <t>Baseline audiogram
(if performed)</t>
  </si>
  <si>
    <t>Right ear</t>
  </si>
  <si>
    <t>Left ear</t>
  </si>
  <si>
    <t>Frequencies (Hz)    500</t>
  </si>
  <si>
    <t>Subtotals</t>
  </si>
  <si>
    <t>Left ear current exam: Enter audiogram findings for all frequencies.</t>
  </si>
  <si>
    <t>Total</t>
  </si>
  <si>
    <t>Baseline audiogram date</t>
  </si>
  <si>
    <t>Max. degrees</t>
  </si>
  <si>
    <t>Today</t>
  </si>
  <si>
    <t>Hearing Loss Disability Determination</t>
  </si>
  <si>
    <t>Required data for calculation:</t>
  </si>
  <si>
    <t xml:space="preserve">     Male              Female</t>
  </si>
  <si>
    <t>Baseline</t>
  </si>
  <si>
    <t>correction</t>
  </si>
  <si>
    <t>Current</t>
  </si>
  <si>
    <t>64.1 - 160 degrees
(on or after 1/1/96)</t>
  </si>
  <si>
    <t>160.1 - 320 degrees
(on or after 1/1/96)</t>
  </si>
  <si>
    <t>Rate Start Date</t>
  </si>
  <si>
    <t>Dollars/Deg</t>
  </si>
  <si>
    <t>Injury date:</t>
  </si>
  <si>
    <t>Right</t>
  </si>
  <si>
    <t>Left</t>
  </si>
  <si>
    <t>State average weekly wage (SAWW) look-up</t>
  </si>
  <si>
    <t>Enter updated SAWW annually. See Bulletin 111.</t>
  </si>
  <si>
    <t>Date of injury</t>
  </si>
  <si>
    <t>Degrees</t>
  </si>
  <si>
    <t>Multiply the percent of loss in the better ear by seven.</t>
  </si>
  <si>
    <t>Add to that result the percent of loss in the other ear.</t>
  </si>
  <si>
    <t>Divide the sum by eight. This is the binaural loss.</t>
  </si>
  <si>
    <t>Binaural loss times 60% = percent of whole-person disability:</t>
  </si>
  <si>
    <t>÷</t>
  </si>
  <si>
    <t>X 100</t>
  </si>
  <si>
    <t>Binaural hearing loss</t>
  </si>
  <si>
    <t xml:space="preserve">Binaural loss =  </t>
  </si>
  <si>
    <t>Current audiogram</t>
  </si>
  <si>
    <t>SAWW</t>
  </si>
  <si>
    <t>Monaural calculation results in the greater impairment award.</t>
  </si>
  <si>
    <t>Binaural calculation results in the greater impairment award:</t>
  </si>
  <si>
    <t>Impairment award</t>
  </si>
  <si>
    <t>X 100 =</t>
  </si>
  <si>
    <t>Hearing loss that existed before the injury or exposure will be offset against hearing loss in the claim, if adequately documented by a baseline audiogram obtained within 180 days of assignment to a high noise environment. The offset will be done at the monaural percentage of impairment level. Subtract the baseline audiogram impairment from the current audiogram impairment to obtain the impairment value due to this injury. Hearing loss is based on audiogram findings for air conduction frequencies at 500, 1,000, 2,000, 3,000, 4,000 and 6,000 Hz.</t>
  </si>
  <si>
    <t>Current audiogram date</t>
  </si>
  <si>
    <t>db</t>
  </si>
  <si>
    <t>%Loss</t>
  </si>
  <si>
    <t>Baseline loss (db):</t>
  </si>
  <si>
    <t>Percentage:</t>
  </si>
  <si>
    <t>Current loss (db):</t>
  </si>
  <si>
    <t>Return to top of sheet</t>
  </si>
  <si>
    <t>Percent of whole-person disability times the state average weekly wage times 100 = binaural impairment award:</t>
  </si>
  <si>
    <t>Percentage of hearing loss</t>
  </si>
  <si>
    <t>Award</t>
  </si>
  <si>
    <t>96.1 - 192 degrees
(prior to 1/1/96)</t>
  </si>
  <si>
    <t>192.1 - 320 degrees
(prior to 1/1/96)</t>
  </si>
  <si>
    <t>0-64 degrees
(on or after 1/1/96)</t>
  </si>
  <si>
    <t>Date of birth</t>
  </si>
  <si>
    <t>Right ear baseline exam: Enter audiogram findings for all frequencies.</t>
  </si>
  <si>
    <t>Date of birth,
or enter age below:</t>
  </si>
  <si>
    <t>Scheduled</t>
  </si>
  <si>
    <t>Dollars Per Degree for Dates of Injury Prior to 1/1/2005</t>
  </si>
  <si>
    <t>Monaural loss = current minus baseline.</t>
  </si>
  <si>
    <t>Monaural total:</t>
  </si>
  <si>
    <t>Age</t>
  </si>
  <si>
    <t>Male</t>
  </si>
  <si>
    <t>Female</t>
  </si>
  <si>
    <t>Left ear baseline exam: Enter audiogram findings for all frequencies.</t>
  </si>
  <si>
    <t>Subtract 150 dB threshold from the presbycusis value</t>
  </si>
  <si>
    <t>SAWW at injury</t>
  </si>
  <si>
    <t>Worker's name and claim no:</t>
  </si>
  <si>
    <t>Right ear current exam: Enter audiogram findings for all frequencies.</t>
  </si>
  <si>
    <t>X</t>
  </si>
  <si>
    <t>=</t>
  </si>
  <si>
    <t>Maximum 
whole-person
percent</t>
  </si>
  <si>
    <t>Dollars per degree</t>
  </si>
  <si>
    <t>Tier 1</t>
  </si>
  <si>
    <t>Tier 2</t>
  </si>
  <si>
    <t>Tier 3</t>
  </si>
  <si>
    <t>Permanent partial disability calculation for dates of injury on or after 1/1/2005: 
Use the calculation method (monaural or binaural) that results in the greater impairment.</t>
  </si>
  <si>
    <t>Unscheduled</t>
  </si>
  <si>
    <t>0-96 degrees
(prior to 1/1/96)</t>
  </si>
  <si>
    <t>Hearing loss was 
caused by:</t>
  </si>
  <si>
    <t>Occupational injury</t>
  </si>
  <si>
    <t>Occupational disease</t>
  </si>
  <si>
    <t>In an injury claim, an impairment award for hearing loss caused by presbycusis is reduced only if the presbycusis qualifies as a preexisting condition. OAR 436-035-0250(4)(b)</t>
  </si>
  <si>
    <t>Check box for either occupational disease or occupational injury.</t>
  </si>
  <si>
    <t>Enter current exam date.</t>
  </si>
  <si>
    <t>Permanent partial disability calculation for dates of injury before 1/1/2005: Use the calculation method (monaural or binaural) that results in the greater impairment.</t>
  </si>
  <si>
    <t>ERROR: You have entered baseline audiogram results. If this is a qualifying preexisting condition, check box above - below "Occupational injury."</t>
  </si>
  <si>
    <t>Presbycusis reduction (from table)</t>
  </si>
  <si>
    <t>Date of injury:</t>
  </si>
  <si>
    <t>NOTE: This worksheet is for hearing impairment only. If the worker has other impairment or work disability, use the whole person PPD calculator.</t>
  </si>
  <si>
    <t>Option button output
&gt;&gt;&gt;</t>
  </si>
  <si>
    <t>Counts of blank and zero audiogram findings</t>
  </si>
  <si>
    <t>Adjusted hearing loss</t>
  </si>
  <si>
    <t>Sort</t>
  </si>
  <si>
    <t>Adjust to minimum of 1%</t>
  </si>
  <si>
    <t>Combine</t>
  </si>
  <si>
    <t>Round</t>
  </si>
  <si>
    <t>Current audiogram age</t>
  </si>
  <si>
    <t>Baseline audiogram age</t>
  </si>
  <si>
    <t>Presbycusis Correction Values Table</t>
  </si>
  <si>
    <t>Hearing Loss Table</t>
  </si>
  <si>
    <t>Use this calculator only for claim closures occurring before 12/4/2022.</t>
  </si>
  <si>
    <t>Baseline R</t>
  </si>
  <si>
    <t>Baseline L</t>
  </si>
  <si>
    <t>Current R</t>
  </si>
  <si>
    <t>Current L</t>
  </si>
  <si>
    <t xml:space="preserve">Baseline findings are present without current findings.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</si>
</sst>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
    <numFmt numFmtId="165" formatCode="m/d/yy"/>
    <numFmt numFmtId="166" formatCode="mmmm\ d\,\ yyyy"/>
  </numFmts>
  <fonts count="15" x14ac:knownFonts="1">
    <font>
      <sz val="10"/>
      <name val="Arial"/>
    </font>
    <font>
      <sz val="10"/>
      <name val="Arial"/>
      <family val="2"/>
    </font>
    <font>
      <sz val="10"/>
      <name val="Times New Roman"/>
      <family val="1"/>
    </font>
    <font>
      <b/>
      <sz val="10"/>
      <name val="Times New Roman"/>
      <family val="1"/>
    </font>
    <font>
      <u/>
      <sz val="10"/>
      <color indexed="12"/>
      <name val="Arial"/>
      <family val="2"/>
    </font>
    <font>
      <b/>
      <sz val="9"/>
      <name val="Times New Roman"/>
      <family val="1"/>
    </font>
    <font>
      <sz val="11"/>
      <name val="Times New Roman"/>
      <family val="1"/>
    </font>
    <font>
      <sz val="14"/>
      <name val="Times New Roman"/>
      <family val="1"/>
    </font>
    <font>
      <sz val="10"/>
      <color indexed="10"/>
      <name val="Times New Roman"/>
      <family val="1"/>
    </font>
    <font>
      <sz val="12"/>
      <name val="Times New Roman"/>
      <family val="1"/>
    </font>
    <font>
      <b/>
      <sz val="8"/>
      <color indexed="10"/>
      <name val="Times New Roman"/>
      <family val="1"/>
    </font>
    <font>
      <b/>
      <sz val="10"/>
      <color indexed="9"/>
      <name val="Times New Roman"/>
      <family val="1"/>
    </font>
    <font>
      <b/>
      <sz val="9"/>
      <color indexed="81"/>
      <name val="Tahoma"/>
      <family val="2"/>
    </font>
    <font>
      <sz val="9"/>
      <color indexed="81"/>
      <name val="Tahoma"/>
      <family val="2"/>
    </font>
    <font>
      <sz val="10"/>
      <color rgb="FFFF0000"/>
      <name val="Times New Roman"/>
      <family val="1"/>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92">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right"/>
    </xf>
    <xf numFmtId="1" fontId="2" fillId="0" borderId="0" xfId="0" applyNumberFormat="1" applyFont="1" applyAlignment="1">
      <alignment horizontal="left"/>
    </xf>
    <xf numFmtId="1" fontId="2" fillId="0" borderId="0" xfId="3" applyNumberFormat="1" applyFont="1" applyAlignment="1">
      <alignment horizontal="left"/>
    </xf>
    <xf numFmtId="10" fontId="2" fillId="0" borderId="0" xfId="0" applyNumberFormat="1" applyFont="1" applyAlignment="1">
      <alignment horizontal="left"/>
    </xf>
    <xf numFmtId="166" fontId="2" fillId="0" borderId="0" xfId="0" applyNumberFormat="1" applyFont="1" applyAlignment="1">
      <alignment horizontal="left"/>
    </xf>
    <xf numFmtId="165" fontId="2" fillId="0" borderId="0" xfId="0" applyNumberFormat="1" applyFont="1" applyAlignment="1">
      <alignment horizontal="left"/>
    </xf>
    <xf numFmtId="14" fontId="2" fillId="0" borderId="0" xfId="0" applyNumberFormat="1" applyFont="1" applyAlignment="1">
      <alignment horizontal="left"/>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9" fillId="0" borderId="0" xfId="0" applyFont="1"/>
    <xf numFmtId="0" fontId="6" fillId="0" borderId="0" xfId="0" applyFont="1" applyAlignment="1">
      <alignment horizontal="left"/>
    </xf>
    <xf numFmtId="164" fontId="2" fillId="0" borderId="0" xfId="0" applyNumberFormat="1" applyFont="1" applyAlignment="1">
      <alignment horizontal="left"/>
    </xf>
    <xf numFmtId="0" fontId="2" fillId="0" borderId="0" xfId="0" applyFont="1" applyProtection="1">
      <protection locked="0"/>
    </xf>
    <xf numFmtId="9" fontId="2" fillId="0" borderId="0" xfId="3" applyFont="1" applyAlignment="1"/>
    <xf numFmtId="14" fontId="2" fillId="0" borderId="1" xfId="0" applyNumberFormat="1" applyFont="1" applyBorder="1" applyAlignment="1">
      <alignment horizontal="left"/>
    </xf>
    <xf numFmtId="44" fontId="2" fillId="2" borderId="1" xfId="1" applyFont="1" applyFill="1" applyBorder="1" applyAlignment="1">
      <alignment horizontal="center"/>
    </xf>
    <xf numFmtId="0" fontId="2" fillId="0" borderId="1" xfId="0" applyFont="1" applyBorder="1" applyAlignment="1">
      <alignment horizontal="center" wrapText="1"/>
    </xf>
    <xf numFmtId="0" fontId="10" fillId="0" borderId="1"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xf>
    <xf numFmtId="10" fontId="2" fillId="2" borderId="1" xfId="3" applyNumberFormat="1" applyFont="1" applyFill="1" applyBorder="1" applyAlignment="1">
      <alignment horizontal="center"/>
    </xf>
    <xf numFmtId="10" fontId="2" fillId="0" borderId="1" xfId="3" applyNumberFormat="1" applyFont="1" applyFill="1" applyBorder="1" applyAlignment="1">
      <alignment horizontal="center"/>
    </xf>
    <xf numFmtId="10" fontId="2" fillId="0" borderId="1" xfId="1" applyNumberFormat="1" applyFont="1" applyBorder="1" applyAlignment="1">
      <alignment horizontal="left"/>
    </xf>
    <xf numFmtId="0" fontId="2" fillId="0" borderId="1" xfId="0" applyFont="1" applyBorder="1"/>
    <xf numFmtId="0" fontId="2" fillId="0" borderId="4" xfId="0" applyFont="1" applyBorder="1" applyAlignment="1">
      <alignment horizontal="center" wrapText="1"/>
    </xf>
    <xf numFmtId="10" fontId="2" fillId="0" borderId="1" xfId="0" applyNumberFormat="1" applyFont="1" applyBorder="1" applyAlignment="1">
      <alignment horizontal="center" wrapText="1"/>
    </xf>
    <xf numFmtId="0" fontId="2" fillId="0" borderId="1" xfId="0" applyFont="1" applyBorder="1" applyAlignment="1">
      <alignment horizontal="right"/>
    </xf>
    <xf numFmtId="14" fontId="2" fillId="0" borderId="1" xfId="0" applyNumberFormat="1" applyFont="1" applyBorder="1" applyAlignment="1">
      <alignment horizontal="right"/>
    </xf>
    <xf numFmtId="0" fontId="4" fillId="0" borderId="0" xfId="2" applyAlignment="1" applyProtection="1"/>
    <xf numFmtId="0" fontId="2" fillId="0" borderId="0" xfId="0" applyFont="1" applyAlignment="1">
      <alignment horizontal="center" wrapText="1"/>
    </xf>
    <xf numFmtId="9" fontId="2" fillId="2" borderId="1" xfId="3" applyFont="1" applyFill="1" applyBorder="1" applyAlignment="1">
      <alignment horizontal="center"/>
    </xf>
    <xf numFmtId="0" fontId="2" fillId="0" borderId="1" xfId="0" applyFont="1" applyBorder="1" applyAlignment="1">
      <alignment horizontal="left" wrapText="1"/>
    </xf>
    <xf numFmtId="0" fontId="2" fillId="0" borderId="4" xfId="0" applyFont="1" applyBorder="1" applyAlignment="1">
      <alignment horizontal="left" wrapText="1"/>
    </xf>
    <xf numFmtId="44" fontId="3" fillId="2" borderId="1" xfId="1" applyFont="1" applyFill="1" applyBorder="1" applyAlignment="1">
      <alignment horizontal="center"/>
    </xf>
    <xf numFmtId="0" fontId="3" fillId="0" borderId="1" xfId="0" applyFont="1" applyBorder="1" applyAlignment="1">
      <alignment horizontal="right" wrapText="1"/>
    </xf>
    <xf numFmtId="44" fontId="3" fillId="2" borderId="1" xfId="1" applyFont="1" applyFill="1" applyBorder="1" applyAlignment="1" applyProtection="1">
      <alignment horizontal="center"/>
    </xf>
    <xf numFmtId="0" fontId="3" fillId="0" borderId="1" xfId="0" applyFont="1" applyBorder="1" applyAlignment="1">
      <alignment horizontal="center"/>
    </xf>
    <xf numFmtId="0" fontId="2" fillId="0" borderId="4" xfId="0" applyFont="1" applyBorder="1"/>
    <xf numFmtId="0" fontId="2" fillId="0" borderId="5" xfId="0" applyFont="1" applyBorder="1"/>
    <xf numFmtId="0" fontId="3" fillId="0" borderId="1" xfId="0" applyFont="1" applyBorder="1" applyAlignment="1">
      <alignment horizontal="center" wrapText="1"/>
    </xf>
    <xf numFmtId="0" fontId="2" fillId="0" borderId="1" xfId="0" applyFont="1" applyBorder="1" applyAlignment="1">
      <alignment horizontal="right" wrapText="1"/>
    </xf>
    <xf numFmtId="0" fontId="3" fillId="0" borderId="6" xfId="0" applyFont="1" applyBorder="1" applyAlignment="1">
      <alignment horizontal="left" wrapText="1"/>
    </xf>
    <xf numFmtId="14" fontId="2" fillId="0" borderId="1" xfId="0" applyNumberFormat="1" applyFont="1" applyBorder="1"/>
    <xf numFmtId="44" fontId="2" fillId="0" borderId="1" xfId="1" applyFont="1" applyBorder="1" applyAlignment="1"/>
    <xf numFmtId="8" fontId="2" fillId="0" borderId="1" xfId="0" applyNumberFormat="1" applyFont="1" applyBorder="1"/>
    <xf numFmtId="44" fontId="2" fillId="0" borderId="1" xfId="1" applyFont="1" applyFill="1" applyBorder="1" applyAlignment="1"/>
    <xf numFmtId="44" fontId="2" fillId="3" borderId="1" xfId="1" applyFont="1" applyFill="1" applyBorder="1" applyAlignment="1" applyProtection="1"/>
    <xf numFmtId="44" fontId="2" fillId="3" borderId="1" xfId="1" applyFont="1" applyFill="1" applyBorder="1" applyAlignment="1" applyProtection="1">
      <protection locked="0"/>
    </xf>
    <xf numFmtId="0" fontId="8" fillId="0" borderId="7" xfId="0" applyFont="1" applyBorder="1" applyAlignment="1">
      <alignment horizontal="center" wrapText="1"/>
    </xf>
    <xf numFmtId="0" fontId="8" fillId="0" borderId="8" xfId="0" applyFont="1" applyBorder="1" applyAlignment="1">
      <alignment horizontal="center" wrapText="1"/>
    </xf>
    <xf numFmtId="3" fontId="2" fillId="0" borderId="1" xfId="0" applyNumberFormat="1" applyFont="1" applyBorder="1" applyAlignment="1">
      <alignment horizontal="right" wrapText="1"/>
    </xf>
    <xf numFmtId="0" fontId="3" fillId="0" borderId="4" xfId="0" applyFont="1" applyBorder="1" applyAlignment="1">
      <alignment horizontal="left" wrapText="1"/>
    </xf>
    <xf numFmtId="0" fontId="3" fillId="0" borderId="9" xfId="0" applyFont="1" applyBorder="1" applyAlignment="1">
      <alignment horizontal="right" wrapText="1"/>
    </xf>
    <xf numFmtId="0" fontId="3" fillId="0" borderId="0" xfId="0" applyFont="1" applyAlignment="1">
      <alignment horizontal="right" wrapText="1"/>
    </xf>
    <xf numFmtId="10" fontId="2" fillId="0" borderId="3" xfId="1" applyNumberFormat="1" applyFont="1" applyFill="1" applyBorder="1" applyAlignment="1">
      <alignment horizontal="center"/>
    </xf>
    <xf numFmtId="0" fontId="3" fillId="0" borderId="1" xfId="0" applyFont="1" applyBorder="1"/>
    <xf numFmtId="0" fontId="3" fillId="0" borderId="2" xfId="0" applyFont="1" applyBorder="1" applyAlignment="1">
      <alignment horizontal="center" vertical="center" wrapText="1"/>
    </xf>
    <xf numFmtId="0" fontId="2" fillId="3" borderId="4" xfId="0" applyFont="1" applyFill="1" applyBorder="1" applyAlignment="1">
      <alignment vertical="center" wrapText="1"/>
    </xf>
    <xf numFmtId="0" fontId="2" fillId="0" borderId="1" xfId="0" applyFont="1" applyBorder="1" applyAlignment="1" applyProtection="1">
      <alignment horizontal="left"/>
      <protection locked="0"/>
    </xf>
    <xf numFmtId="0" fontId="2" fillId="0" borderId="1" xfId="0" applyFont="1" applyBorder="1" applyAlignment="1">
      <alignment horizontal="left"/>
    </xf>
    <xf numFmtId="14" fontId="2" fillId="0" borderId="1" xfId="0" applyNumberFormat="1" applyFont="1" applyBorder="1" applyAlignment="1" applyProtection="1">
      <alignment horizontal="left"/>
      <protection locked="0"/>
    </xf>
    <xf numFmtId="1" fontId="2" fillId="0" borderId="1" xfId="0" applyNumberFormat="1" applyFont="1" applyBorder="1" applyAlignment="1">
      <alignment horizontal="left"/>
    </xf>
    <xf numFmtId="1" fontId="2" fillId="0" borderId="7" xfId="0" applyNumberFormat="1" applyFont="1" applyBorder="1" applyAlignment="1">
      <alignment horizontal="left"/>
    </xf>
    <xf numFmtId="0" fontId="2" fillId="0" borderId="7" xfId="0" applyFont="1" applyBorder="1" applyAlignment="1">
      <alignment horizontal="left"/>
    </xf>
    <xf numFmtId="10" fontId="2" fillId="0" borderId="1" xfId="3" applyNumberFormat="1" applyFont="1" applyBorder="1" applyAlignment="1">
      <alignment horizontal="left"/>
    </xf>
    <xf numFmtId="10" fontId="2" fillId="0" borderId="1" xfId="0" applyNumberFormat="1" applyFont="1" applyBorder="1" applyAlignment="1">
      <alignment horizontal="left"/>
    </xf>
    <xf numFmtId="164" fontId="2" fillId="0" borderId="1" xfId="0" applyNumberFormat="1" applyFont="1" applyBorder="1" applyAlignment="1">
      <alignment horizontal="left"/>
    </xf>
    <xf numFmtId="165" fontId="2" fillId="0" borderId="1" xfId="0" applyNumberFormat="1" applyFont="1" applyBorder="1" applyAlignment="1">
      <alignment horizontal="left"/>
    </xf>
    <xf numFmtId="1" fontId="2" fillId="0" borderId="1" xfId="3" applyNumberFormat="1" applyFont="1" applyBorder="1" applyAlignment="1">
      <alignment horizontal="left"/>
    </xf>
    <xf numFmtId="0" fontId="3" fillId="0" borderId="1" xfId="0" applyFont="1" applyBorder="1" applyAlignment="1">
      <alignment vertical="center"/>
    </xf>
    <xf numFmtId="3" fontId="2" fillId="0" borderId="1" xfId="0" applyNumberFormat="1" applyFont="1" applyBorder="1" applyAlignment="1">
      <alignment horizontal="left"/>
    </xf>
    <xf numFmtId="2" fontId="2" fillId="0" borderId="1" xfId="0" applyNumberFormat="1" applyFont="1" applyBorder="1" applyAlignment="1">
      <alignment horizontal="left"/>
    </xf>
    <xf numFmtId="44" fontId="2" fillId="3" borderId="1" xfId="1" applyFont="1" applyFill="1" applyBorder="1" applyAlignment="1" applyProtection="1">
      <alignment horizontal="right"/>
      <protection locked="0"/>
    </xf>
    <xf numFmtId="0" fontId="2" fillId="0" borderId="4"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2" fillId="2" borderId="1" xfId="0" applyFont="1" applyFill="1" applyBorder="1" applyAlignment="1">
      <alignment horizontal="center" wrapText="1"/>
    </xf>
    <xf numFmtId="0" fontId="2" fillId="3" borderId="1" xfId="0" applyFont="1" applyFill="1" applyBorder="1" applyAlignment="1" applyProtection="1">
      <alignment horizontal="center" wrapText="1"/>
      <protection locked="0"/>
    </xf>
    <xf numFmtId="0" fontId="8" fillId="0" borderId="10" xfId="0" applyFont="1" applyBorder="1" applyAlignment="1">
      <alignment horizontal="center" wrapText="1"/>
    </xf>
    <xf numFmtId="0" fontId="8" fillId="0" borderId="12" xfId="0" applyFont="1" applyBorder="1" applyAlignment="1">
      <alignment horizontal="center" wrapText="1"/>
    </xf>
    <xf numFmtId="0" fontId="8" fillId="0" borderId="9" xfId="0" applyFont="1" applyBorder="1" applyAlignment="1">
      <alignment horizontal="center" wrapText="1"/>
    </xf>
    <xf numFmtId="0" fontId="8" fillId="0" borderId="3" xfId="0" applyFont="1" applyBorder="1" applyAlignment="1">
      <alignment horizontal="center" wrapText="1"/>
    </xf>
    <xf numFmtId="0" fontId="8" fillId="0" borderId="13" xfId="0" applyFont="1" applyBorder="1" applyAlignment="1">
      <alignment horizontal="center" wrapText="1"/>
    </xf>
    <xf numFmtId="0" fontId="8" fillId="0" borderId="15" xfId="0" applyFont="1" applyBorder="1" applyAlignment="1">
      <alignment horizontal="center" wrapText="1"/>
    </xf>
    <xf numFmtId="0" fontId="2" fillId="3" borderId="4" xfId="0" applyFont="1" applyFill="1" applyBorder="1" applyAlignment="1" applyProtection="1">
      <alignment horizontal="center" wrapText="1"/>
      <protection locked="0"/>
    </xf>
    <xf numFmtId="0" fontId="2" fillId="3" borderId="6" xfId="0" applyFont="1" applyFill="1" applyBorder="1" applyAlignment="1" applyProtection="1">
      <alignment horizontal="center" wrapText="1"/>
      <protection locked="0"/>
    </xf>
    <xf numFmtId="0" fontId="2" fillId="3" borderId="5" xfId="0" applyFont="1" applyFill="1" applyBorder="1" applyAlignment="1" applyProtection="1">
      <alignment horizontal="center" wrapText="1"/>
      <protection locked="0"/>
    </xf>
    <xf numFmtId="0" fontId="2" fillId="0" borderId="1" xfId="0" applyFont="1" applyBorder="1" applyAlignment="1">
      <alignment horizontal="left"/>
    </xf>
    <xf numFmtId="0" fontId="2" fillId="0" borderId="1" xfId="0" applyFont="1" applyBorder="1" applyAlignment="1">
      <alignment horizontal="center" wrapText="1"/>
    </xf>
    <xf numFmtId="1" fontId="2" fillId="2" borderId="1" xfId="0" applyNumberFormat="1" applyFont="1" applyFill="1" applyBorder="1" applyAlignment="1">
      <alignment horizontal="center" wrapText="1"/>
    </xf>
    <xf numFmtId="1" fontId="2" fillId="2" borderId="4" xfId="0" applyNumberFormat="1" applyFont="1" applyFill="1" applyBorder="1" applyAlignment="1">
      <alignment horizontal="center" wrapText="1"/>
    </xf>
    <xf numFmtId="14" fontId="2" fillId="3" borderId="1" xfId="0" applyNumberFormat="1" applyFont="1" applyFill="1" applyBorder="1" applyAlignment="1" applyProtection="1">
      <alignment horizontal="center" wrapText="1"/>
      <protection locked="0"/>
    </xf>
    <xf numFmtId="14" fontId="2" fillId="3" borderId="4" xfId="0" applyNumberFormat="1" applyFont="1" applyFill="1" applyBorder="1" applyAlignment="1" applyProtection="1">
      <alignment horizontal="center" wrapText="1"/>
      <protection locked="0"/>
    </xf>
    <xf numFmtId="0" fontId="2" fillId="0" borderId="6" xfId="0" applyFont="1" applyBorder="1" applyAlignment="1">
      <alignment horizontal="left" wrapText="1"/>
    </xf>
    <xf numFmtId="0" fontId="2" fillId="0" borderId="5" xfId="0" applyFont="1" applyBorder="1" applyAlignment="1">
      <alignment horizontal="left"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6" xfId="0" applyFont="1" applyBorder="1" applyAlignment="1">
      <alignment wrapText="1"/>
    </xf>
    <xf numFmtId="0" fontId="2" fillId="0" borderId="5" xfId="0" applyFont="1" applyBorder="1" applyAlignment="1">
      <alignment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2" fillId="0" borderId="4"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8" fillId="0" borderId="8" xfId="0" applyFont="1" applyBorder="1" applyAlignment="1">
      <alignment horizontal="center" wrapText="1"/>
    </xf>
    <xf numFmtId="0" fontId="3" fillId="0" borderId="1" xfId="0" applyFont="1" applyBorder="1" applyAlignment="1">
      <alignment horizontal="center" wrapText="1"/>
    </xf>
    <xf numFmtId="1" fontId="2" fillId="3" borderId="1" xfId="0" applyNumberFormat="1" applyFont="1" applyFill="1" applyBorder="1" applyAlignment="1" applyProtection="1">
      <alignment horizontal="center" wrapText="1"/>
      <protection locked="0"/>
    </xf>
    <xf numFmtId="0" fontId="2" fillId="0" borderId="1" xfId="0" applyFont="1" applyBorder="1" applyAlignment="1">
      <alignment horizontal="left" wrapText="1"/>
    </xf>
    <xf numFmtId="0" fontId="2" fillId="0" borderId="1" xfId="0" applyFont="1" applyBorder="1" applyAlignment="1">
      <alignment horizontal="center"/>
    </xf>
    <xf numFmtId="10" fontId="2" fillId="2" borderId="1" xfId="0" applyNumberFormat="1" applyFont="1" applyFill="1" applyBorder="1" applyAlignment="1">
      <alignment horizontal="center" wrapText="1"/>
    </xf>
    <xf numFmtId="0" fontId="2" fillId="2" borderId="4" xfId="0" applyFont="1" applyFill="1" applyBorder="1" applyAlignment="1">
      <alignment horizontal="center" wrapText="1"/>
    </xf>
    <xf numFmtId="0" fontId="2" fillId="2" borderId="6" xfId="0" applyFont="1" applyFill="1" applyBorder="1" applyAlignment="1">
      <alignment horizontal="center" wrapText="1"/>
    </xf>
    <xf numFmtId="0" fontId="2" fillId="2" borderId="5" xfId="0" applyFont="1" applyFill="1" applyBorder="1" applyAlignment="1">
      <alignment horizontal="center" wrapText="1"/>
    </xf>
    <xf numFmtId="44" fontId="3" fillId="0" borderId="9" xfId="0" applyNumberFormat="1" applyFont="1" applyBorder="1" applyAlignment="1">
      <alignment horizontal="center" wrapText="1"/>
    </xf>
    <xf numFmtId="44" fontId="3" fillId="0" borderId="0" xfId="0" applyNumberFormat="1" applyFont="1" applyAlignment="1">
      <alignment horizontal="center" wrapText="1"/>
    </xf>
    <xf numFmtId="44" fontId="3" fillId="0" borderId="13" xfId="0" applyNumberFormat="1" applyFont="1" applyBorder="1" applyAlignment="1">
      <alignment horizontal="center" wrapText="1"/>
    </xf>
    <xf numFmtId="44" fontId="3" fillId="0" borderId="14" xfId="0" applyNumberFormat="1" applyFont="1" applyBorder="1" applyAlignment="1">
      <alignment horizontal="center" wrapText="1"/>
    </xf>
    <xf numFmtId="10" fontId="3" fillId="2" borderId="1" xfId="3" applyNumberFormat="1" applyFont="1" applyFill="1" applyBorder="1" applyAlignment="1">
      <alignment horizontal="center" wrapText="1"/>
    </xf>
    <xf numFmtId="0" fontId="2" fillId="0" borderId="5" xfId="0" applyFont="1" applyBorder="1" applyAlignment="1">
      <alignment horizontal="center" wrapText="1"/>
    </xf>
    <xf numFmtId="44" fontId="2" fillId="2" borderId="4" xfId="0" applyNumberFormat="1" applyFont="1" applyFill="1" applyBorder="1" applyAlignment="1">
      <alignment horizontal="center" wrapText="1"/>
    </xf>
    <xf numFmtId="44" fontId="2" fillId="2" borderId="5" xfId="0" applyNumberFormat="1" applyFont="1" applyFill="1" applyBorder="1" applyAlignment="1">
      <alignment horizontal="center" wrapText="1"/>
    </xf>
    <xf numFmtId="0" fontId="3" fillId="0" borderId="1" xfId="0" applyFont="1" applyBorder="1" applyAlignment="1">
      <alignment horizontal="left" wrapText="1"/>
    </xf>
    <xf numFmtId="0" fontId="2" fillId="0" borderId="1" xfId="0" applyFont="1" applyBorder="1" applyAlignment="1">
      <alignment wrapText="1"/>
    </xf>
    <xf numFmtId="9" fontId="2" fillId="2" borderId="1" xfId="3" applyFont="1" applyFill="1" applyBorder="1" applyAlignment="1">
      <alignment horizontal="center" wrapText="1"/>
    </xf>
    <xf numFmtId="0" fontId="3" fillId="0" borderId="4" xfId="0" applyFont="1" applyBorder="1" applyAlignment="1">
      <alignment horizontal="right" wrapText="1"/>
    </xf>
    <xf numFmtId="0" fontId="3" fillId="0" borderId="6" xfId="0" applyFont="1" applyBorder="1" applyAlignment="1">
      <alignment horizontal="right" wrapText="1"/>
    </xf>
    <xf numFmtId="0" fontId="3" fillId="0" borderId="5" xfId="0" applyFont="1" applyBorder="1" applyAlignment="1">
      <alignment horizontal="right" wrapText="1"/>
    </xf>
    <xf numFmtId="0" fontId="2" fillId="0" borderId="2" xfId="0" applyFont="1" applyBorder="1" applyAlignment="1">
      <alignment horizontal="center" wrapText="1"/>
    </xf>
    <xf numFmtId="0" fontId="2" fillId="0" borderId="0" xfId="0" applyFont="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right" wrapText="1"/>
    </xf>
    <xf numFmtId="9" fontId="2" fillId="2" borderId="1" xfId="0" applyNumberFormat="1" applyFont="1" applyFill="1" applyBorder="1" applyAlignment="1">
      <alignment horizontal="center" wrapText="1"/>
    </xf>
    <xf numFmtId="0" fontId="5" fillId="0" borderId="1" xfId="0" applyFont="1" applyBorder="1" applyAlignment="1">
      <alignment horizontal="center" wrapText="1"/>
    </xf>
    <xf numFmtId="44" fontId="2" fillId="2" borderId="1" xfId="3" applyNumberFormat="1" applyFont="1" applyFill="1" applyBorder="1" applyAlignment="1">
      <alignment horizontal="center" wrapText="1"/>
    </xf>
    <xf numFmtId="0" fontId="2" fillId="2" borderId="1" xfId="0" applyFont="1" applyFill="1" applyBorder="1" applyAlignment="1">
      <alignment horizontal="center"/>
    </xf>
    <xf numFmtId="2" fontId="2" fillId="2" borderId="1" xfId="0" applyNumberFormat="1" applyFont="1" applyFill="1" applyBorder="1" applyAlignment="1">
      <alignment horizontal="center"/>
    </xf>
    <xf numFmtId="0" fontId="3" fillId="0" borderId="1" xfId="0" applyFont="1" applyBorder="1" applyAlignment="1">
      <alignment horizontal="center"/>
    </xf>
    <xf numFmtId="0" fontId="3" fillId="0" borderId="4" xfId="0" applyFont="1" applyBorder="1" applyAlignment="1">
      <alignment horizontal="left"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4" fillId="0" borderId="0" xfId="2" applyBorder="1" applyAlignment="1" applyProtection="1">
      <alignment horizontal="center"/>
    </xf>
    <xf numFmtId="0" fontId="11" fillId="4" borderId="4" xfId="0" applyFont="1" applyFill="1" applyBorder="1" applyAlignment="1">
      <alignment horizontal="left" wrapText="1"/>
    </xf>
    <xf numFmtId="0" fontId="11" fillId="4" borderId="6" xfId="0" applyFont="1" applyFill="1" applyBorder="1" applyAlignment="1">
      <alignment horizontal="left"/>
    </xf>
    <xf numFmtId="0" fontId="11" fillId="4" borderId="5" xfId="0" applyFont="1" applyFill="1" applyBorder="1" applyAlignment="1">
      <alignment horizontal="left"/>
    </xf>
    <xf numFmtId="1" fontId="2" fillId="3" borderId="4" xfId="0" applyNumberFormat="1" applyFont="1" applyFill="1" applyBorder="1" applyAlignment="1" applyProtection="1">
      <alignment horizontal="left" wrapText="1"/>
      <protection locked="0"/>
    </xf>
    <xf numFmtId="1" fontId="2" fillId="3" borderId="6" xfId="0" applyNumberFormat="1" applyFont="1" applyFill="1" applyBorder="1" applyAlignment="1" applyProtection="1">
      <alignment horizontal="left" wrapText="1"/>
      <protection locked="0"/>
    </xf>
    <xf numFmtId="1" fontId="2" fillId="3" borderId="5" xfId="0" applyNumberFormat="1" applyFont="1" applyFill="1" applyBorder="1" applyAlignment="1" applyProtection="1">
      <alignment horizontal="left" wrapText="1"/>
      <protection locked="0"/>
    </xf>
    <xf numFmtId="0" fontId="2" fillId="0" borderId="0" xfId="0" applyFont="1" applyAlignment="1">
      <alignment horizont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9" fontId="2" fillId="2" borderId="1" xfId="3" applyFont="1" applyFill="1" applyBorder="1" applyAlignment="1">
      <alignment horizontal="center"/>
    </xf>
    <xf numFmtId="44" fontId="2" fillId="2" borderId="1" xfId="0" applyNumberFormat="1" applyFont="1" applyFill="1" applyBorder="1" applyAlignment="1">
      <alignment horizontal="center" wrapText="1"/>
    </xf>
    <xf numFmtId="10" fontId="2" fillId="2" borderId="4" xfId="0" applyNumberFormat="1" applyFont="1" applyFill="1" applyBorder="1" applyAlignment="1">
      <alignment horizontal="center" wrapText="1"/>
    </xf>
    <xf numFmtId="10" fontId="2" fillId="2" borderId="6" xfId="0" applyNumberFormat="1" applyFont="1" applyFill="1" applyBorder="1" applyAlignment="1">
      <alignment horizontal="center" wrapText="1"/>
    </xf>
    <xf numFmtId="10" fontId="2" fillId="2" borderId="5" xfId="0" applyNumberFormat="1" applyFont="1" applyFill="1" applyBorder="1" applyAlignment="1">
      <alignment horizontal="center" wrapText="1"/>
    </xf>
    <xf numFmtId="9" fontId="2" fillId="2" borderId="2" xfId="3" applyFont="1" applyFill="1" applyBorder="1" applyAlignment="1">
      <alignment horizontal="center"/>
    </xf>
    <xf numFmtId="9" fontId="2" fillId="2" borderId="4" xfId="3" applyFont="1" applyFill="1" applyBorder="1" applyAlignment="1">
      <alignment horizontal="center"/>
    </xf>
    <xf numFmtId="9" fontId="2" fillId="2" borderId="5" xfId="3" applyFont="1" applyFill="1" applyBorder="1" applyAlignment="1">
      <alignment horizontal="center"/>
    </xf>
    <xf numFmtId="0" fontId="3" fillId="0" borderId="1" xfId="0" applyFont="1" applyBorder="1" applyAlignment="1">
      <alignment horizontal="right"/>
    </xf>
    <xf numFmtId="0" fontId="2" fillId="0" borderId="4"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2" xfId="0" applyFont="1" applyBorder="1" applyAlignment="1">
      <alignment horizontal="left" wrapText="1"/>
    </xf>
    <xf numFmtId="0" fontId="2" fillId="3" borderId="2" xfId="0" applyFont="1" applyFill="1" applyBorder="1" applyAlignment="1">
      <alignment horizontal="center" wrapText="1"/>
    </xf>
    <xf numFmtId="0" fontId="8" fillId="0" borderId="7" xfId="0" applyFont="1" applyBorder="1" applyAlignment="1">
      <alignment horizontal="center" wrapText="1"/>
    </xf>
    <xf numFmtId="3" fontId="3" fillId="0" borderId="1" xfId="0" applyNumberFormat="1" applyFont="1" applyBorder="1" applyAlignment="1">
      <alignment horizontal="center"/>
    </xf>
    <xf numFmtId="0" fontId="9" fillId="0" borderId="0" xfId="0" applyFont="1" applyAlignment="1">
      <alignment horizontal="center"/>
    </xf>
    <xf numFmtId="1" fontId="2" fillId="2" borderId="4" xfId="0" applyNumberFormat="1"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cellXfs>
  <cellStyles count="4">
    <cellStyle name="Currency" xfId="1" builtinId="4"/>
    <cellStyle name="Hyperlink" xfId="2" builtinId="8"/>
    <cellStyle name="Normal" xfId="0" builtinId="0"/>
    <cellStyle name="Percent" xfId="3" builtinId="5"/>
  </cellStyles>
  <dxfs count="7">
    <dxf>
      <font>
        <color rgb="FF00B050"/>
      </font>
    </dxf>
    <dxf>
      <font>
        <color rgb="FF00B050"/>
      </font>
    </dxf>
    <dxf>
      <fill>
        <patternFill>
          <bgColor theme="0" tint="-0.24994659260841701"/>
        </patternFill>
      </fill>
    </dxf>
    <dxf>
      <fill>
        <patternFill>
          <bgColor theme="0" tint="-0.24994659260841701"/>
        </patternFill>
      </fill>
    </dxf>
    <dxf>
      <font>
        <color rgb="FF00B050"/>
      </font>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U$10" lockText="1"/>
</file>

<file path=xl/ctrlProps/ctrlProp2.xml><?xml version="1.0" encoding="utf-8"?>
<formControlPr xmlns="http://schemas.microsoft.com/office/spreadsheetml/2009/9/main" objectType="CheckBox" fmlaLink="$S$10" lockText="1"/>
</file>

<file path=xl/ctrlProps/ctrlProp3.xml><?xml version="1.0" encoding="utf-8"?>
<formControlPr xmlns="http://schemas.microsoft.com/office/spreadsheetml/2009/9/main" objectType="CheckBox" fmlaLink="$T$10" lockText="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S$7" lockText="1"/>
</file>

<file path=xl/ctrlProps/ctrlProp6.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9</xdr:row>
          <xdr:rowOff>12700</xdr:rowOff>
        </xdr:from>
        <xdr:to>
          <xdr:col>3</xdr:col>
          <xdr:colOff>31750</xdr:colOff>
          <xdr:row>10</xdr:row>
          <xdr:rowOff>0</xdr:rowOff>
        </xdr:to>
        <xdr:sp macro="" textlink="">
          <xdr:nvSpPr>
            <xdr:cNvPr id="44259" name="Check Box 227" hidden="1">
              <a:extLst>
                <a:ext uri="{63B3BB69-23CF-44E3-9099-C40C66FF867C}">
                  <a14:compatExt spid="_x0000_s44259"/>
                </a:ext>
                <a:ext uri="{FF2B5EF4-FFF2-40B4-BE49-F238E27FC236}">
                  <a16:creationId xmlns:a16="http://schemas.microsoft.com/office/drawing/2014/main" id="{00000000-0008-0000-00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xdr:row>
          <xdr:rowOff>0</xdr:rowOff>
        </xdr:from>
        <xdr:to>
          <xdr:col>15</xdr:col>
          <xdr:colOff>800100</xdr:colOff>
          <xdr:row>7</xdr:row>
          <xdr:rowOff>0</xdr:rowOff>
        </xdr:to>
        <xdr:grpSp>
          <xdr:nvGrpSpPr>
            <xdr:cNvPr id="44429" name="Group 67">
              <a:extLst>
                <a:ext uri="{FF2B5EF4-FFF2-40B4-BE49-F238E27FC236}">
                  <a16:creationId xmlns:a16="http://schemas.microsoft.com/office/drawing/2014/main" id="{00000000-0008-0000-0000-00008DAD0000}"/>
                </a:ext>
              </a:extLst>
            </xdr:cNvPr>
            <xdr:cNvGrpSpPr>
              <a:grpSpLocks/>
            </xdr:cNvGrpSpPr>
          </xdr:nvGrpSpPr>
          <xdr:grpSpPr bwMode="auto">
            <a:xfrm>
              <a:off x="4712229" y="1738313"/>
              <a:ext cx="1440392" cy="656166"/>
              <a:chOff x="472" y="167"/>
              <a:chExt cx="148" cy="69"/>
            </a:xfrm>
          </xdr:grpSpPr>
          <xdr:sp macro="" textlink="">
            <xdr:nvSpPr>
              <xdr:cNvPr id="44034" name="Group Box 2" hidden="1">
                <a:extLst>
                  <a:ext uri="{63B3BB69-23CF-44E3-9099-C40C66FF867C}">
                    <a14:compatExt spid="_x0000_s44034"/>
                  </a:ext>
                  <a:ext uri="{FF2B5EF4-FFF2-40B4-BE49-F238E27FC236}">
                    <a16:creationId xmlns:a16="http://schemas.microsoft.com/office/drawing/2014/main" id="{00000000-0008-0000-0000-000002AC0000}"/>
                  </a:ext>
                </a:extLst>
              </xdr:cNvPr>
              <xdr:cNvSpPr/>
            </xdr:nvSpPr>
            <xdr:spPr bwMode="auto">
              <a:xfrm>
                <a:off x="472" y="167"/>
                <a:ext cx="148" cy="69"/>
              </a:xfrm>
              <a:prstGeom prst="rect">
                <a:avLst/>
              </a:prstGeom>
              <a:noFill/>
              <a:ln w="9525">
                <a:miter lim="800000"/>
                <a:headEnd/>
                <a:tailEnd/>
              </a:ln>
              <a:extLst>
                <a:ext uri="{909E8E84-426E-40DD-AFC4-6F175D3DCCD1}">
                  <a14:hiddenFill>
                    <a:noFill/>
                  </a14:hiddenFill>
                </a:ext>
              </a:extLst>
            </xdr:spPr>
          </xdr:sp>
          <xdr:sp macro="" textlink="">
            <xdr:nvSpPr>
              <xdr:cNvPr id="44035" name="Option Button 3" hidden="1">
                <a:extLst>
                  <a:ext uri="{63B3BB69-23CF-44E3-9099-C40C66FF867C}">
                    <a14:compatExt spid="_x0000_s44035"/>
                  </a:ext>
                  <a:ext uri="{FF2B5EF4-FFF2-40B4-BE49-F238E27FC236}">
                    <a16:creationId xmlns:a16="http://schemas.microsoft.com/office/drawing/2014/main" id="{00000000-0008-0000-0000-000003AC0000}"/>
                  </a:ext>
                </a:extLst>
              </xdr:cNvPr>
              <xdr:cNvSpPr/>
            </xdr:nvSpPr>
            <xdr:spPr bwMode="auto">
              <a:xfrm>
                <a:off x="499" y="186"/>
                <a:ext cx="32" cy="3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4036" name="Option Button 4" hidden="1">
                <a:extLst>
                  <a:ext uri="{63B3BB69-23CF-44E3-9099-C40C66FF867C}">
                    <a14:compatExt spid="_x0000_s44036"/>
                  </a:ext>
                  <a:ext uri="{FF2B5EF4-FFF2-40B4-BE49-F238E27FC236}">
                    <a16:creationId xmlns:a16="http://schemas.microsoft.com/office/drawing/2014/main" id="{00000000-0008-0000-0000-000004AC0000}"/>
                  </a:ext>
                </a:extLst>
              </xdr:cNvPr>
              <xdr:cNvSpPr/>
            </xdr:nvSpPr>
            <xdr:spPr bwMode="auto">
              <a:xfrm>
                <a:off x="568" y="186"/>
                <a:ext cx="32" cy="3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12700</xdr:rowOff>
        </xdr:from>
        <xdr:to>
          <xdr:col>3</xdr:col>
          <xdr:colOff>31750</xdr:colOff>
          <xdr:row>7</xdr:row>
          <xdr:rowOff>228600</xdr:rowOff>
        </xdr:to>
        <xdr:sp macro="" textlink="">
          <xdr:nvSpPr>
            <xdr:cNvPr id="44247" name="Check Box 215" hidden="1">
              <a:extLst>
                <a:ext uri="{63B3BB69-23CF-44E3-9099-C40C66FF867C}">
                  <a14:compatExt spid="_x0000_s44247"/>
                </a:ext>
                <a:ext uri="{FF2B5EF4-FFF2-40B4-BE49-F238E27FC236}">
                  <a16:creationId xmlns:a16="http://schemas.microsoft.com/office/drawing/2014/main" id="{00000000-0008-0000-00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12700</xdr:rowOff>
        </xdr:from>
        <xdr:to>
          <xdr:col>3</xdr:col>
          <xdr:colOff>31750</xdr:colOff>
          <xdr:row>8</xdr:row>
          <xdr:rowOff>228600</xdr:rowOff>
        </xdr:to>
        <xdr:sp macro="" textlink="">
          <xdr:nvSpPr>
            <xdr:cNvPr id="44248" name="Check Box 216" hidden="1">
              <a:extLst>
                <a:ext uri="{63B3BB69-23CF-44E3-9099-C40C66FF867C}">
                  <a14:compatExt spid="_x0000_s44248"/>
                </a:ext>
                <a:ext uri="{FF2B5EF4-FFF2-40B4-BE49-F238E27FC236}">
                  <a16:creationId xmlns:a16="http://schemas.microsoft.com/office/drawing/2014/main" id="{00000000-0008-0000-00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N149"/>
  <sheetViews>
    <sheetView showGridLines="0" zoomScale="120" workbookViewId="0">
      <selection activeCell="C3" sqref="C3:J3"/>
    </sheetView>
  </sheetViews>
  <sheetFormatPr defaultColWidth="2.26953125" defaultRowHeight="13.25" x14ac:dyDescent="0.65"/>
  <cols>
    <col min="1" max="1" width="1.54296875" style="2" customWidth="1"/>
    <col min="2" max="2" width="22.7265625" style="2" customWidth="1"/>
    <col min="3" max="4" width="3.26953125" style="2" customWidth="1"/>
    <col min="5" max="7" width="3.7265625" style="2" customWidth="1"/>
    <col min="8" max="8" width="3.453125" style="2" customWidth="1"/>
    <col min="9" max="9" width="3.26953125" style="2" customWidth="1"/>
    <col min="10" max="10" width="3.453125" style="2" customWidth="1"/>
    <col min="11" max="11" width="4.1796875" style="2" customWidth="1"/>
    <col min="12" max="12" width="2.7265625" style="2" customWidth="1"/>
    <col min="13" max="13" width="4" style="2" customWidth="1"/>
    <col min="14" max="14" width="4.453125" style="2" customWidth="1"/>
    <col min="15" max="15" width="9.1796875" style="2" customWidth="1"/>
    <col min="16" max="16" width="12.1796875" style="2" customWidth="1"/>
    <col min="17" max="17" width="1.1796875" style="2" customWidth="1"/>
    <col min="18" max="18" width="9.1796875" style="2" hidden="1" customWidth="1"/>
    <col min="19" max="19" width="10.54296875" style="2" hidden="1" customWidth="1"/>
    <col min="20" max="20" width="10.1796875" style="2" hidden="1" customWidth="1"/>
    <col min="21" max="130" width="9.1796875" style="2" hidden="1" customWidth="1"/>
    <col min="131" max="255" width="9.1796875" style="2" customWidth="1"/>
    <col min="256" max="16384" width="2.26953125" style="2"/>
  </cols>
  <sheetData>
    <row r="1" spans="2:170" x14ac:dyDescent="0.65">
      <c r="B1" s="165" t="s">
        <v>102</v>
      </c>
      <c r="C1" s="165"/>
      <c r="D1" s="165"/>
      <c r="E1" s="165"/>
      <c r="F1" s="165"/>
      <c r="G1" s="165"/>
      <c r="H1" s="165"/>
      <c r="I1" s="165"/>
      <c r="J1" s="165"/>
      <c r="K1" s="165"/>
      <c r="L1" s="165"/>
      <c r="M1" s="165"/>
      <c r="N1" s="165"/>
      <c r="O1" s="165"/>
      <c r="P1" s="165"/>
    </row>
    <row r="3" spans="2:170" ht="15" customHeight="1" x14ac:dyDescent="0.65">
      <c r="B3" s="3" t="s">
        <v>68</v>
      </c>
      <c r="C3" s="162"/>
      <c r="D3" s="163"/>
      <c r="E3" s="163"/>
      <c r="F3" s="163"/>
      <c r="G3" s="163"/>
      <c r="H3" s="163"/>
      <c r="I3" s="163"/>
      <c r="J3" s="164"/>
      <c r="K3" s="1"/>
      <c r="L3" s="162"/>
      <c r="M3" s="163"/>
      <c r="N3" s="163"/>
      <c r="O3" s="163"/>
      <c r="P3" s="164"/>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2:170" ht="9" customHeight="1" x14ac:dyDescent="0.65">
      <c r="B4" s="165"/>
      <c r="C4" s="165"/>
      <c r="D4" s="165"/>
      <c r="E4" s="165"/>
      <c r="F4" s="165"/>
      <c r="G4" s="165"/>
      <c r="H4" s="165"/>
      <c r="I4" s="165"/>
      <c r="J4" s="165"/>
      <c r="K4" s="165"/>
      <c r="L4" s="165"/>
      <c r="M4" s="165"/>
      <c r="N4" s="165"/>
      <c r="O4" s="165"/>
      <c r="P4" s="165"/>
    </row>
    <row r="5" spans="2:170" ht="21" customHeight="1" x14ac:dyDescent="0.65">
      <c r="B5" s="166" t="s">
        <v>10</v>
      </c>
      <c r="C5" s="167"/>
      <c r="D5" s="167"/>
      <c r="E5" s="167"/>
      <c r="F5" s="167"/>
      <c r="G5" s="167"/>
      <c r="H5" s="167"/>
      <c r="I5" s="167"/>
      <c r="J5" s="167"/>
      <c r="K5" s="167"/>
      <c r="L5" s="167"/>
      <c r="M5" s="167"/>
      <c r="N5" s="167"/>
      <c r="O5" s="167"/>
      <c r="P5" s="168"/>
      <c r="R5" s="3"/>
      <c r="S5" s="20">
        <v>38353</v>
      </c>
      <c r="T5" s="12"/>
      <c r="U5" s="3"/>
      <c r="V5" s="3"/>
      <c r="W5" s="3"/>
      <c r="X5" s="3"/>
      <c r="Y5" s="3"/>
      <c r="Z5" s="3"/>
      <c r="AA5" s="3"/>
      <c r="AB5" s="3"/>
      <c r="AC5" s="3"/>
      <c r="AD5" s="3"/>
      <c r="AE5" s="3"/>
      <c r="AF5" s="3"/>
      <c r="AG5" s="3"/>
    </row>
    <row r="6" spans="2:170" ht="65.25" customHeight="1" x14ac:dyDescent="0.65">
      <c r="B6" s="169" t="s">
        <v>41</v>
      </c>
      <c r="C6" s="170"/>
      <c r="D6" s="170"/>
      <c r="E6" s="170"/>
      <c r="F6" s="170"/>
      <c r="G6" s="170"/>
      <c r="H6" s="170"/>
      <c r="I6" s="170"/>
      <c r="J6" s="170"/>
      <c r="K6" s="170"/>
      <c r="L6" s="170"/>
      <c r="M6" s="170"/>
      <c r="N6" s="170"/>
      <c r="O6" s="170"/>
      <c r="P6" s="171"/>
      <c r="R6" s="3"/>
      <c r="S6" s="3"/>
      <c r="T6" s="3"/>
      <c r="U6" s="3"/>
      <c r="V6" s="3"/>
      <c r="W6" s="3"/>
      <c r="X6" s="3"/>
      <c r="Y6" s="3"/>
      <c r="Z6" s="3"/>
      <c r="AA6" s="3"/>
      <c r="AB6" s="3"/>
      <c r="AC6" s="3"/>
      <c r="AD6" s="3"/>
      <c r="AE6" s="3"/>
      <c r="AF6" s="3"/>
      <c r="AG6" s="3"/>
    </row>
    <row r="7" spans="2:170" ht="51.75" customHeight="1" x14ac:dyDescent="0.65">
      <c r="B7" s="62" t="s">
        <v>11</v>
      </c>
      <c r="C7" s="169" t="s">
        <v>57</v>
      </c>
      <c r="D7" s="170"/>
      <c r="E7" s="171"/>
      <c r="F7" s="103"/>
      <c r="G7" s="103"/>
      <c r="H7" s="104"/>
      <c r="I7" s="169" t="s">
        <v>89</v>
      </c>
      <c r="J7" s="170"/>
      <c r="K7" s="171"/>
      <c r="L7" s="103"/>
      <c r="M7" s="103"/>
      <c r="N7" s="104"/>
      <c r="O7" s="185" t="s">
        <v>12</v>
      </c>
      <c r="P7" s="185"/>
      <c r="R7" s="22" t="s">
        <v>91</v>
      </c>
      <c r="S7" s="64">
        <v>0</v>
      </c>
      <c r="T7" s="12"/>
      <c r="U7" s="3"/>
      <c r="V7" s="3"/>
      <c r="W7" s="3"/>
      <c r="X7" s="3"/>
      <c r="Y7" s="3"/>
      <c r="Z7" s="3"/>
      <c r="AA7" s="3"/>
      <c r="AB7" s="3"/>
      <c r="AC7" s="3"/>
      <c r="AD7" s="3"/>
      <c r="AE7" s="3"/>
      <c r="AF7" s="3"/>
      <c r="AG7" s="3"/>
    </row>
    <row r="8" spans="2:170" ht="18" customHeight="1" x14ac:dyDescent="0.65">
      <c r="B8" s="107" t="s">
        <v>80</v>
      </c>
      <c r="C8" s="63"/>
      <c r="D8" s="105" t="s">
        <v>82</v>
      </c>
      <c r="E8" s="105"/>
      <c r="F8" s="105"/>
      <c r="G8" s="105"/>
      <c r="H8" s="106"/>
      <c r="I8" s="112" t="str">
        <f>IF(AND(S10=TRUE,T10=TRUE),"ERROR: Check box for occupational disease or occupational injury, not both.",IF(AND(S10=FALSE,T10=FALSE),S9,IF(AND(D10="NA",U10=TRUE),"ERROR: Uncheck box next to NA or check box for occupational injury.","")))</f>
        <v>Check box for either occupational disease or occupational injury.</v>
      </c>
      <c r="J8" s="113"/>
      <c r="K8" s="113"/>
      <c r="L8" s="113"/>
      <c r="M8" s="113"/>
      <c r="N8" s="113"/>
      <c r="O8" s="113"/>
      <c r="P8" s="114"/>
      <c r="R8" s="3"/>
      <c r="S8" s="13"/>
      <c r="T8" s="12"/>
      <c r="U8" s="3"/>
      <c r="V8" s="3"/>
      <c r="W8" s="3"/>
      <c r="X8" s="3"/>
      <c r="Y8" s="3"/>
      <c r="Z8" s="3"/>
      <c r="AA8" s="3"/>
      <c r="AB8" s="3"/>
      <c r="AC8" s="3"/>
      <c r="AD8" s="3"/>
      <c r="AE8" s="3"/>
      <c r="AF8" s="3"/>
      <c r="AG8" s="3"/>
    </row>
    <row r="9" spans="2:170" ht="18" customHeight="1" x14ac:dyDescent="0.65">
      <c r="B9" s="108"/>
      <c r="C9" s="63"/>
      <c r="D9" s="105" t="s">
        <v>81</v>
      </c>
      <c r="E9" s="105"/>
      <c r="F9" s="105"/>
      <c r="G9" s="105"/>
      <c r="H9" s="106"/>
      <c r="I9" s="115"/>
      <c r="J9" s="116"/>
      <c r="K9" s="116"/>
      <c r="L9" s="116"/>
      <c r="M9" s="116"/>
      <c r="N9" s="116"/>
      <c r="O9" s="116"/>
      <c r="P9" s="117"/>
      <c r="R9" s="3"/>
      <c r="S9" s="181" t="s">
        <v>84</v>
      </c>
      <c r="T9" s="182"/>
      <c r="U9" s="182"/>
      <c r="V9" s="182"/>
      <c r="W9" s="183"/>
      <c r="X9" s="3"/>
      <c r="Y9" s="3"/>
      <c r="Z9" s="3"/>
      <c r="AA9" s="3"/>
      <c r="AB9" s="3"/>
      <c r="AC9" s="3"/>
      <c r="AD9" s="3"/>
      <c r="AE9" s="3"/>
      <c r="AF9" s="3"/>
      <c r="AG9" s="3"/>
    </row>
    <row r="10" spans="2:170" ht="18" customHeight="1" x14ac:dyDescent="0.65">
      <c r="B10" s="109"/>
      <c r="C10" s="63"/>
      <c r="D10" s="110" t="str">
        <f>IF(T10=TRUE,"Check box if presbycusis, if any, was caused by a qualifying preexisting condition.","NA")</f>
        <v>NA</v>
      </c>
      <c r="E10" s="110"/>
      <c r="F10" s="110"/>
      <c r="G10" s="110"/>
      <c r="H10" s="110"/>
      <c r="I10" s="110"/>
      <c r="J10" s="110"/>
      <c r="K10" s="110"/>
      <c r="L10" s="110"/>
      <c r="M10" s="110"/>
      <c r="N10" s="110"/>
      <c r="O10" s="110"/>
      <c r="P10" s="111"/>
      <c r="R10" s="3"/>
      <c r="S10" s="64" t="b">
        <v>0</v>
      </c>
      <c r="T10" s="66" t="b">
        <v>0</v>
      </c>
      <c r="U10" s="64" t="b">
        <v>0</v>
      </c>
      <c r="V10" s="3"/>
      <c r="W10" s="3"/>
      <c r="X10" s="3"/>
      <c r="Y10" s="3"/>
      <c r="Z10" s="3"/>
      <c r="AA10" s="3"/>
      <c r="AB10" s="3"/>
      <c r="AC10" s="3"/>
      <c r="AD10" s="3"/>
      <c r="AE10" s="3"/>
      <c r="AF10" s="3"/>
      <c r="AG10" s="3"/>
    </row>
    <row r="11" spans="2:170" ht="36.75" customHeight="1" x14ac:dyDescent="0.65">
      <c r="B11" s="54" t="str">
        <f>IF(AND(F7="",F13="",T19+V19&gt;2),"Enter date of birth or age on this worksheet.",IF(AND(L14&lt;L7,L14&lt;&gt;""),"Current audiogram cannot precede date of injury.",IF(AND(F14&gt;=L7,F14&lt;&gt;""),"Baseline exam date must precede date of injury.",IF(AND(F14&lt;=F7,F14&lt;&gt;""),"Baseline exam date cannot precede date of birth.",""))))</f>
        <v/>
      </c>
      <c r="C11" s="122" t="s">
        <v>0</v>
      </c>
      <c r="D11" s="122"/>
      <c r="E11" s="122"/>
      <c r="F11" s="122"/>
      <c r="G11" s="122"/>
      <c r="H11" s="122"/>
      <c r="I11" s="122" t="s">
        <v>35</v>
      </c>
      <c r="J11" s="122"/>
      <c r="K11" s="122"/>
      <c r="L11" s="122"/>
      <c r="M11" s="122"/>
      <c r="N11" s="122"/>
      <c r="O11" s="186" t="str">
        <f>IF(AND(V18=2,L7=""),"Enter date of injury on this worksheet.",IF(AND(F7="",L13="",X19+Z19&gt;2),"Enter date of birth or age on this worksheet.",""))</f>
        <v/>
      </c>
      <c r="P11" s="186"/>
      <c r="R11" s="3"/>
      <c r="S11" s="3"/>
      <c r="T11" s="3"/>
      <c r="U11" s="3"/>
      <c r="V11" s="3"/>
      <c r="W11" s="3"/>
      <c r="X11" s="3"/>
      <c r="Y11" s="3"/>
      <c r="Z11" s="3"/>
      <c r="AA11" s="3"/>
      <c r="AB11" s="3"/>
      <c r="AC11" s="3"/>
      <c r="AD11" s="3"/>
      <c r="AE11" s="3"/>
      <c r="AF11" s="3"/>
      <c r="AG11" s="3"/>
    </row>
    <row r="12" spans="2:170" ht="30" customHeight="1" x14ac:dyDescent="0.65">
      <c r="B12" s="23" t="str">
        <f>IF(AND(F13&lt;&gt;"",L13&lt;&gt;"",F13&gt;L13),"ERROR: Current exam age cannot precede baseline exam age.","")</f>
        <v/>
      </c>
      <c r="C12" s="118" t="str">
        <f>IF(F7&lt;&gt;"","Enter exam date, if performed:","DOB is not entered - enter exam age (if performed):")</f>
        <v>DOB is not entered - enter exam age (if performed):</v>
      </c>
      <c r="D12" s="105"/>
      <c r="E12" s="105"/>
      <c r="F12" s="105"/>
      <c r="G12" s="105"/>
      <c r="H12" s="106"/>
      <c r="I12" s="118" t="str">
        <f>IF(F7&lt;&gt;"","Enter exam date:","DOB is not entered - enter exam age:")</f>
        <v>DOB is not entered - enter exam age:</v>
      </c>
      <c r="J12" s="119"/>
      <c r="K12" s="119"/>
      <c r="L12" s="119"/>
      <c r="M12" s="119"/>
      <c r="N12" s="120"/>
      <c r="O12" s="92" t="str">
        <f>IF(AND(F7&lt;&gt;"",L13&lt;&gt;""),"Enter date of birth or current exam age, not both.","")</f>
        <v/>
      </c>
      <c r="P12" s="93"/>
      <c r="R12" s="3"/>
      <c r="S12" s="3" t="s">
        <v>85</v>
      </c>
      <c r="T12" s="3"/>
      <c r="U12" s="3"/>
      <c r="V12" s="3"/>
      <c r="W12" s="3"/>
      <c r="X12" s="3"/>
      <c r="Y12" s="3"/>
      <c r="Z12" s="3"/>
      <c r="AA12" s="3"/>
      <c r="AB12" s="3"/>
      <c r="AC12" s="3"/>
      <c r="AD12" s="3"/>
      <c r="AE12" s="3"/>
      <c r="AF12" s="3"/>
      <c r="AG12" s="3"/>
    </row>
    <row r="13" spans="2:170" ht="18" customHeight="1" x14ac:dyDescent="0.65">
      <c r="B13" s="55" t="str">
        <f>IF(AND(F7&lt;&gt;"",F14="",S19+U19&gt;0),"Enter baseline exam date.","")</f>
        <v/>
      </c>
      <c r="C13" s="100" t="str">
        <f>IF(F7&lt;&gt;"","","Exam age:")</f>
        <v>Exam age:</v>
      </c>
      <c r="D13" s="100"/>
      <c r="E13" s="100"/>
      <c r="F13" s="123"/>
      <c r="G13" s="123"/>
      <c r="H13" s="123"/>
      <c r="I13" s="100" t="str">
        <f>IF(F7&lt;&gt;"","","Exam age:")</f>
        <v>Exam age:</v>
      </c>
      <c r="J13" s="100"/>
      <c r="K13" s="100"/>
      <c r="L13" s="123"/>
      <c r="M13" s="123"/>
      <c r="N13" s="123"/>
      <c r="O13" s="92" t="str">
        <f>IF(AND(F7&lt;&gt;"",L14=""),S12,"")</f>
        <v/>
      </c>
      <c r="P13" s="93"/>
      <c r="R13" s="3"/>
      <c r="S13" s="125" t="s">
        <v>92</v>
      </c>
      <c r="T13" s="125"/>
      <c r="U13" s="125"/>
      <c r="V13" s="125"/>
      <c r="W13" s="3"/>
      <c r="X13" s="3"/>
      <c r="Y13" s="3"/>
      <c r="Z13" s="3"/>
      <c r="AA13" s="3"/>
      <c r="AB13" s="3"/>
      <c r="AC13" s="3"/>
      <c r="AD13" s="3"/>
      <c r="AE13" s="3"/>
      <c r="AF13" s="3"/>
      <c r="AG13" s="3"/>
    </row>
    <row r="14" spans="2:170" ht="18" customHeight="1" x14ac:dyDescent="0.65">
      <c r="B14" s="121" t="str">
        <f>IF(AND(F7&lt;&gt;"",F13&lt;&gt;""),"Enter date of birth or baseline exam age, not both.","")</f>
        <v/>
      </c>
      <c r="C14" s="135" t="str">
        <f>IF(F7="","","Exam date:")</f>
        <v/>
      </c>
      <c r="D14" s="100"/>
      <c r="E14" s="100"/>
      <c r="F14" s="103"/>
      <c r="G14" s="103"/>
      <c r="H14" s="103"/>
      <c r="I14" s="100" t="str">
        <f>IF(F7="","","Exam date:")</f>
        <v/>
      </c>
      <c r="J14" s="100"/>
      <c r="K14" s="100"/>
      <c r="L14" s="103"/>
      <c r="M14" s="103"/>
      <c r="N14" s="104"/>
      <c r="O14" s="92" t="str">
        <f>IF(AND(L14&lt;=F14,L14&lt;&gt;""),"Baseline exam date must precede current exam date.","")</f>
        <v/>
      </c>
      <c r="P14" s="93"/>
      <c r="R14" s="3"/>
      <c r="S14" s="65">
        <f>COUNTIF(C17:C22,0)</f>
        <v>0</v>
      </c>
      <c r="T14" s="65">
        <f>COUNTIF(C17:C22,"")</f>
        <v>6</v>
      </c>
      <c r="U14" s="65">
        <f>COUNTIF(I17:I22,0)</f>
        <v>0</v>
      </c>
      <c r="V14" s="65">
        <f>COUNTIF(I17:I22,"")</f>
        <v>6</v>
      </c>
      <c r="W14" s="3"/>
      <c r="X14" s="3"/>
      <c r="Y14" s="3"/>
      <c r="Z14" s="3"/>
      <c r="AA14" s="3"/>
      <c r="AB14" s="3"/>
      <c r="AC14" s="3"/>
      <c r="AD14" s="3"/>
      <c r="AE14" s="3"/>
      <c r="AF14" s="3"/>
      <c r="AG14" s="3"/>
    </row>
    <row r="15" spans="2:170" ht="18" customHeight="1" x14ac:dyDescent="0.65">
      <c r="B15" s="121"/>
      <c r="C15" s="135" t="str">
        <f>IF(AND(F7&lt;&gt;"",F14&lt;&gt;""),"Exam age:","")</f>
        <v/>
      </c>
      <c r="D15" s="100"/>
      <c r="E15" s="100"/>
      <c r="F15" s="101">
        <f>IF(AND(SUM(S19,U19)&gt;0,F7="",F13=""),"Age?",'Hearing-Table'!G6)</f>
        <v>0</v>
      </c>
      <c r="G15" s="101"/>
      <c r="H15" s="101"/>
      <c r="I15" s="100" t="str">
        <f>IF(AND(F7&lt;&gt;"",L14&lt;&gt;""),"Exam age:","")</f>
        <v/>
      </c>
      <c r="J15" s="100"/>
      <c r="K15" s="100"/>
      <c r="L15" s="101">
        <f>IF(AND(SUM(W19,Y19)&gt;0,F7="",L13=""),"Age?",'Hearing-Table'!H6)</f>
        <v>0</v>
      </c>
      <c r="M15" s="101"/>
      <c r="N15" s="102"/>
      <c r="O15" s="92"/>
      <c r="P15" s="93"/>
      <c r="R15" s="3"/>
      <c r="S15" s="67">
        <f>COUNTIF(F17:F22,0)</f>
        <v>0</v>
      </c>
      <c r="T15" s="65">
        <f>COUNTIF(F17:F22,"")</f>
        <v>6</v>
      </c>
      <c r="U15" s="67">
        <f>COUNTIF(L17:L22,0)</f>
        <v>0</v>
      </c>
      <c r="V15" s="65">
        <f>COUNTIF(L17:L22,"")</f>
        <v>6</v>
      </c>
      <c r="W15" s="3"/>
      <c r="X15" s="3"/>
      <c r="Y15" s="3"/>
      <c r="Z15" s="3"/>
      <c r="AA15" s="3"/>
      <c r="AB15" s="3"/>
      <c r="AC15" s="3"/>
      <c r="AD15" s="3"/>
      <c r="AE15" s="3"/>
      <c r="AF15" s="3"/>
      <c r="AG15" s="3"/>
    </row>
    <row r="16" spans="2:170" ht="18" customHeight="1" x14ac:dyDescent="0.65">
      <c r="B16" s="24"/>
      <c r="C16" s="100" t="s">
        <v>1</v>
      </c>
      <c r="D16" s="100"/>
      <c r="E16" s="100"/>
      <c r="F16" s="100" t="s">
        <v>2</v>
      </c>
      <c r="G16" s="100"/>
      <c r="H16" s="100"/>
      <c r="I16" s="100" t="s">
        <v>1</v>
      </c>
      <c r="J16" s="100"/>
      <c r="K16" s="100"/>
      <c r="L16" s="100" t="s">
        <v>2</v>
      </c>
      <c r="M16" s="100"/>
      <c r="N16" s="100"/>
      <c r="O16" s="90" t="str">
        <f>IF(U20="ERROR",V20,IF(U21="ERROR",V21,IF(U22="ERROR",V22,IF(U23="ERROR",V23,IF(AND(T20=0,T22=6),T26,IF(AND(T21=0,T23=6),T26,""))))))</f>
        <v/>
      </c>
      <c r="P16" s="91"/>
      <c r="R16" s="3"/>
      <c r="S16" s="3"/>
      <c r="T16" s="67">
        <f>SUM(S14,S15,T14,T15)</f>
        <v>12</v>
      </c>
      <c r="U16" s="3"/>
      <c r="V16" s="67">
        <f>SUM(U14,U15,V14,V15)</f>
        <v>12</v>
      </c>
      <c r="W16" s="3"/>
      <c r="X16" s="3"/>
      <c r="Y16" s="3"/>
      <c r="Z16" s="3"/>
      <c r="AA16" s="3"/>
      <c r="AB16" s="3"/>
      <c r="AC16" s="3"/>
      <c r="AD16" s="3"/>
      <c r="AE16" s="3"/>
      <c r="AF16" s="3"/>
      <c r="AG16" s="3"/>
    </row>
    <row r="17" spans="2:33" ht="18" customHeight="1" x14ac:dyDescent="0.65">
      <c r="B17" s="46" t="s">
        <v>3</v>
      </c>
      <c r="C17" s="96"/>
      <c r="D17" s="97"/>
      <c r="E17" s="98"/>
      <c r="F17" s="96"/>
      <c r="G17" s="97"/>
      <c r="H17" s="98"/>
      <c r="I17" s="89"/>
      <c r="J17" s="89"/>
      <c r="K17" s="89"/>
      <c r="L17" s="89"/>
      <c r="M17" s="89"/>
      <c r="N17" s="89"/>
      <c r="O17" s="92"/>
      <c r="P17" s="93"/>
      <c r="R17" s="3"/>
      <c r="S17" s="3"/>
      <c r="T17" s="3"/>
      <c r="U17" s="3"/>
      <c r="V17" s="3"/>
      <c r="W17" s="3"/>
      <c r="X17" s="3"/>
      <c r="Y17" s="3"/>
      <c r="Z17" s="3"/>
      <c r="AA17" s="3"/>
      <c r="AB17" s="3"/>
      <c r="AC17" s="3"/>
      <c r="AD17" s="3"/>
      <c r="AE17" s="3"/>
      <c r="AF17" s="3"/>
      <c r="AG17" s="3"/>
    </row>
    <row r="18" spans="2:33" ht="18" customHeight="1" x14ac:dyDescent="0.65">
      <c r="B18" s="56">
        <v>1000</v>
      </c>
      <c r="C18" s="96"/>
      <c r="D18" s="97"/>
      <c r="E18" s="98"/>
      <c r="F18" s="96"/>
      <c r="G18" s="97"/>
      <c r="H18" s="98"/>
      <c r="I18" s="89"/>
      <c r="J18" s="89"/>
      <c r="K18" s="89"/>
      <c r="L18" s="89"/>
      <c r="M18" s="89"/>
      <c r="N18" s="89"/>
      <c r="O18" s="92"/>
      <c r="P18" s="93"/>
      <c r="R18" s="3"/>
      <c r="S18" s="68">
        <f>IF(OR(F7="",F14=""),1,2)</f>
        <v>1</v>
      </c>
      <c r="T18" s="69">
        <f>IF(OR(F7="",L14=""),1,2)</f>
        <v>1</v>
      </c>
      <c r="U18" s="69">
        <f>SUM(C17:L22)</f>
        <v>0</v>
      </c>
      <c r="V18" s="68">
        <f>IF(U18=0,1,2)</f>
        <v>1</v>
      </c>
      <c r="W18" s="3"/>
      <c r="X18" s="3"/>
      <c r="Y18" s="3"/>
      <c r="Z18" s="3"/>
      <c r="AA18" s="3"/>
      <c r="AB18" s="3"/>
      <c r="AC18" s="3"/>
      <c r="AD18" s="3"/>
      <c r="AE18" s="3"/>
      <c r="AF18" s="3"/>
      <c r="AG18" s="3"/>
    </row>
    <row r="19" spans="2:33" ht="18" customHeight="1" x14ac:dyDescent="0.65">
      <c r="B19" s="56">
        <v>2000</v>
      </c>
      <c r="C19" s="96"/>
      <c r="D19" s="97"/>
      <c r="E19" s="98"/>
      <c r="F19" s="96"/>
      <c r="G19" s="97"/>
      <c r="H19" s="98"/>
      <c r="I19" s="89"/>
      <c r="J19" s="89"/>
      <c r="K19" s="89"/>
      <c r="L19" s="89"/>
      <c r="M19" s="89"/>
      <c r="N19" s="89"/>
      <c r="O19" s="92"/>
      <c r="P19" s="93"/>
      <c r="R19" s="3"/>
      <c r="S19" s="65">
        <f>SUM(C17:C22)</f>
        <v>0</v>
      </c>
      <c r="T19" s="65">
        <f>IF(S19=0,1,2)</f>
        <v>1</v>
      </c>
      <c r="U19" s="65">
        <f>SUM(F17:F22)</f>
        <v>0</v>
      </c>
      <c r="V19" s="69">
        <f>IF(U19=0,1,2)</f>
        <v>1</v>
      </c>
      <c r="W19" s="69">
        <f>SUM(I17:I22)</f>
        <v>0</v>
      </c>
      <c r="X19" s="69">
        <f>IF(W19=0,1,2)</f>
        <v>1</v>
      </c>
      <c r="Y19" s="69">
        <f>SUM(L17:L22)</f>
        <v>0</v>
      </c>
      <c r="Z19" s="69">
        <f>IF(Y19=0,1,2)</f>
        <v>1</v>
      </c>
      <c r="AA19" s="3"/>
      <c r="AB19" s="3"/>
      <c r="AC19" s="3"/>
      <c r="AD19" s="3"/>
      <c r="AE19" s="3"/>
      <c r="AF19" s="3"/>
      <c r="AG19" s="3"/>
    </row>
    <row r="20" spans="2:33" ht="18" customHeight="1" x14ac:dyDescent="0.65">
      <c r="B20" s="56">
        <v>3000</v>
      </c>
      <c r="C20" s="96"/>
      <c r="D20" s="97"/>
      <c r="E20" s="98"/>
      <c r="F20" s="96"/>
      <c r="G20" s="97"/>
      <c r="H20" s="98"/>
      <c r="I20" s="89"/>
      <c r="J20" s="89"/>
      <c r="K20" s="89"/>
      <c r="L20" s="89"/>
      <c r="M20" s="89"/>
      <c r="N20" s="89"/>
      <c r="O20" s="92"/>
      <c r="P20" s="93"/>
      <c r="R20" s="3"/>
      <c r="S20" s="29" t="s">
        <v>103</v>
      </c>
      <c r="T20" s="5">
        <f>COUNTIF(C17:C22,"")</f>
        <v>6</v>
      </c>
      <c r="U20" s="4" t="str">
        <f>IF(AND(T20&gt;0,T20&lt;6),"ERROR","OK")</f>
        <v>OK</v>
      </c>
      <c r="V20" s="99" t="s">
        <v>56</v>
      </c>
      <c r="W20" s="99"/>
      <c r="X20" s="99"/>
      <c r="Y20" s="99"/>
      <c r="Z20" s="99"/>
      <c r="AA20" s="99"/>
      <c r="AB20" s="3"/>
      <c r="AC20" s="3"/>
      <c r="AD20" s="3"/>
      <c r="AE20" s="3"/>
      <c r="AF20" s="3"/>
      <c r="AG20" s="3"/>
    </row>
    <row r="21" spans="2:33" ht="18" customHeight="1" x14ac:dyDescent="0.65">
      <c r="B21" s="56">
        <v>4000</v>
      </c>
      <c r="C21" s="96"/>
      <c r="D21" s="97"/>
      <c r="E21" s="98"/>
      <c r="F21" s="96"/>
      <c r="G21" s="97"/>
      <c r="H21" s="98"/>
      <c r="I21" s="89"/>
      <c r="J21" s="89"/>
      <c r="K21" s="89"/>
      <c r="L21" s="89"/>
      <c r="M21" s="89"/>
      <c r="N21" s="89"/>
      <c r="O21" s="92"/>
      <c r="P21" s="93"/>
      <c r="R21" s="3"/>
      <c r="S21" s="29" t="s">
        <v>104</v>
      </c>
      <c r="T21" s="4">
        <f>COUNTIF(F17:F22,"")</f>
        <v>6</v>
      </c>
      <c r="U21" s="4" t="str">
        <f>IF(AND(T21&gt;0,T21&lt;6),"ERROR","OK")</f>
        <v>OK</v>
      </c>
      <c r="V21" s="99" t="s">
        <v>65</v>
      </c>
      <c r="W21" s="99"/>
      <c r="X21" s="99"/>
      <c r="Y21" s="99"/>
      <c r="Z21" s="99"/>
      <c r="AA21" s="99"/>
      <c r="AB21" s="3"/>
      <c r="AC21" s="3"/>
      <c r="AD21" s="3"/>
      <c r="AE21" s="3"/>
      <c r="AF21" s="3"/>
      <c r="AG21" s="3"/>
    </row>
    <row r="22" spans="2:33" ht="18" customHeight="1" x14ac:dyDescent="0.65">
      <c r="B22" s="56">
        <v>6000</v>
      </c>
      <c r="C22" s="96"/>
      <c r="D22" s="97"/>
      <c r="E22" s="98"/>
      <c r="F22" s="96"/>
      <c r="G22" s="97"/>
      <c r="H22" s="98"/>
      <c r="I22" s="89"/>
      <c r="J22" s="89"/>
      <c r="K22" s="89"/>
      <c r="L22" s="89"/>
      <c r="M22" s="89"/>
      <c r="N22" s="89"/>
      <c r="O22" s="94"/>
      <c r="P22" s="95"/>
      <c r="R22" s="3"/>
      <c r="S22" s="29" t="s">
        <v>105</v>
      </c>
      <c r="T22" s="4">
        <f>COUNTIF(I17:I22,"")</f>
        <v>6</v>
      </c>
      <c r="U22" s="4" t="str">
        <f>IF(AND(T22&gt;0,T22&lt;6),"ERROR","OK")</f>
        <v>OK</v>
      </c>
      <c r="V22" s="99" t="s">
        <v>69</v>
      </c>
      <c r="W22" s="99"/>
      <c r="X22" s="99"/>
      <c r="Y22" s="99"/>
      <c r="Z22" s="99"/>
      <c r="AA22" s="99"/>
      <c r="AB22" s="3"/>
      <c r="AC22" s="3"/>
      <c r="AD22" s="3"/>
      <c r="AE22" s="3"/>
      <c r="AF22" s="3"/>
      <c r="AG22" s="3"/>
    </row>
    <row r="23" spans="2:33" ht="18" customHeight="1" x14ac:dyDescent="0.65">
      <c r="B23" s="56" t="s">
        <v>4</v>
      </c>
      <c r="C23" s="88">
        <f>IF(S19=0,0,IF(OR(B11&lt;&gt;"",B12&lt;&gt;"",B13&lt;&gt;"",S25=1),"ERROR",SUM(C17:C22)))</f>
        <v>0</v>
      </c>
      <c r="D23" s="88"/>
      <c r="E23" s="88"/>
      <c r="F23" s="88">
        <f>IF(U19=0,0,IF(OR(B11&lt;&gt;"",B12&lt;&gt;"",B13&lt;&gt;"",S25=1),"ERROR",SUM(F17:F22)))</f>
        <v>0</v>
      </c>
      <c r="G23" s="88"/>
      <c r="H23" s="88"/>
      <c r="I23" s="88">
        <f>IF(W19=0,0,IF(OR(B11&lt;&gt;"",B12&lt;&gt;"",O13&lt;&gt;"",I8&lt;&gt;"",S25=1),"ERROR",SUM(I17:I22)))</f>
        <v>0</v>
      </c>
      <c r="J23" s="88"/>
      <c r="K23" s="88"/>
      <c r="L23" s="88">
        <f>IF(Y19=0,0,IF(OR(B11&lt;&gt;"",B12&lt;&gt;"",O13&lt;&gt;"",I8&lt;&gt;"",S25=1),"ERROR",SUM(L17:L22)))</f>
        <v>0</v>
      </c>
      <c r="M23" s="88"/>
      <c r="N23" s="88"/>
      <c r="O23" s="82" t="str">
        <f>IF(AND(V16&lt;12,F7="",L13=""),"Presbycusis cannot be determined without date of birth or age.",IF(AND(T10=TRUE,U10=FALSE,S24=1),T25,IF(T10=TRUE,T24,"")))</f>
        <v/>
      </c>
      <c r="P23" s="83"/>
      <c r="R23" s="3"/>
      <c r="S23" s="29" t="s">
        <v>106</v>
      </c>
      <c r="T23" s="4">
        <f>COUNTIF(L17:L22,"")</f>
        <v>6</v>
      </c>
      <c r="U23" s="4" t="str">
        <f>IF(AND(T23&gt;0,T23&lt;6),"ERROR","OK")</f>
        <v>OK</v>
      </c>
      <c r="V23" s="99" t="s">
        <v>5</v>
      </c>
      <c r="W23" s="99"/>
      <c r="X23" s="99"/>
      <c r="Y23" s="99"/>
      <c r="Z23" s="99"/>
      <c r="AA23" s="99"/>
      <c r="AB23" s="3"/>
      <c r="AC23" s="3"/>
      <c r="AD23" s="3"/>
      <c r="AE23" s="3"/>
      <c r="AF23" s="3"/>
      <c r="AG23" s="3"/>
    </row>
    <row r="24" spans="2:33" ht="27" customHeight="1" x14ac:dyDescent="0.65">
      <c r="B24" s="56" t="s">
        <v>88</v>
      </c>
      <c r="C24" s="88">
        <f>IF(C23=0,0,IF(AND(S7&lt;&gt;1,S7&lt;&gt;2),"Gender?",'Hearing-Table'!G10))</f>
        <v>0</v>
      </c>
      <c r="D24" s="88"/>
      <c r="E24" s="88"/>
      <c r="F24" s="88">
        <f>IF(F23=0,0,IF(AND(S7&lt;&gt;1,S7&lt;&gt;2),"Gender?",'Hearing-Table'!G10))</f>
        <v>0</v>
      </c>
      <c r="G24" s="88"/>
      <c r="H24" s="88"/>
      <c r="I24" s="88">
        <f>IF(I23=0,0,IF(AND($T$10=TRUE,$U$10=FALSE),0,IF(AND($S$7&lt;&gt;1,$S$7&lt;&gt;2),"Gender?",'Hearing-Table'!$H$10)))</f>
        <v>0</v>
      </c>
      <c r="J24" s="88"/>
      <c r="K24" s="88"/>
      <c r="L24" s="88">
        <f>IF(L23=0,0,IF(AND($T$10=TRUE,$U$10=FALSE),0,IF(AND($S$7&lt;&gt;1,$S$7&lt;&gt;2),"Gender?",'Hearing-Table'!$H$10)))</f>
        <v>0</v>
      </c>
      <c r="M24" s="88"/>
      <c r="N24" s="88"/>
      <c r="O24" s="84"/>
      <c r="P24" s="85"/>
      <c r="R24" s="3"/>
      <c r="S24" s="65">
        <f>IF(OR(S19&gt;0,U19&gt;0),1,0)</f>
        <v>0</v>
      </c>
      <c r="T24" s="124" t="s">
        <v>83</v>
      </c>
      <c r="U24" s="124"/>
      <c r="V24" s="184"/>
      <c r="W24" s="184"/>
      <c r="X24" s="184"/>
      <c r="Y24" s="184"/>
      <c r="Z24" s="184"/>
      <c r="AA24" s="3"/>
      <c r="AB24" s="3"/>
      <c r="AC24" s="3"/>
      <c r="AD24" s="3"/>
      <c r="AE24" s="3"/>
      <c r="AF24" s="3"/>
      <c r="AG24" s="3"/>
    </row>
    <row r="25" spans="2:33" ht="27" customHeight="1" x14ac:dyDescent="0.65">
      <c r="B25" s="56" t="s">
        <v>66</v>
      </c>
      <c r="C25" s="127">
        <f>IF(C24-150&lt;0,0,C24-150)</f>
        <v>0</v>
      </c>
      <c r="D25" s="128"/>
      <c r="E25" s="129"/>
      <c r="F25" s="127">
        <f>IF(F24-150&lt;0,0,F24-150)</f>
        <v>0</v>
      </c>
      <c r="G25" s="128"/>
      <c r="H25" s="129"/>
      <c r="I25" s="127">
        <f>IF(I24-150&lt;0,0,I24-150)</f>
        <v>0</v>
      </c>
      <c r="J25" s="128"/>
      <c r="K25" s="129"/>
      <c r="L25" s="127">
        <f>IF(L24-150&lt;0,0,L24-150)</f>
        <v>0</v>
      </c>
      <c r="M25" s="128"/>
      <c r="N25" s="129"/>
      <c r="O25" s="84"/>
      <c r="P25" s="85"/>
      <c r="R25" s="3"/>
      <c r="S25" s="65">
        <f>IF(O23=T25,1,0)</f>
        <v>0</v>
      </c>
      <c r="T25" s="124" t="s">
        <v>87</v>
      </c>
      <c r="U25" s="124"/>
      <c r="V25" s="124"/>
      <c r="W25" s="124"/>
      <c r="X25" s="124"/>
      <c r="Y25" s="124"/>
      <c r="Z25" s="124"/>
      <c r="AA25" s="3"/>
      <c r="AB25" s="3"/>
      <c r="AC25" s="3"/>
      <c r="AD25" s="3"/>
      <c r="AE25" s="3"/>
      <c r="AF25" s="3"/>
      <c r="AG25" s="3"/>
    </row>
    <row r="26" spans="2:33" ht="18" customHeight="1" x14ac:dyDescent="0.65">
      <c r="B26" s="46" t="s">
        <v>6</v>
      </c>
      <c r="C26" s="88">
        <f>IF(OR(C24="Gender?",C23="ERROR",C24="ERROR"),0,IF(C23-C25&lt;0,0,C23-C25))</f>
        <v>0</v>
      </c>
      <c r="D26" s="88"/>
      <c r="E26" s="88"/>
      <c r="F26" s="88">
        <f>IF(OR(F24="Gender?",F23="ERROR",F24="ERROR"),0,IF(F23-F25&lt;0,0,F23-F25))</f>
        <v>0</v>
      </c>
      <c r="G26" s="88"/>
      <c r="H26" s="88"/>
      <c r="I26" s="88">
        <f>IF(OR(I24="Gender?",I23="ERROR",I24="ERROR"),0,IF(I23-I25&lt;0,0,I23-I25))</f>
        <v>0</v>
      </c>
      <c r="J26" s="88"/>
      <c r="K26" s="88"/>
      <c r="L26" s="88">
        <f>IF(OR(L24="Gender?",L23="ERROR",L24="ERROR"),0,IF(L23-L25&lt;0,0,L23-L25))</f>
        <v>0</v>
      </c>
      <c r="M26" s="88"/>
      <c r="N26" s="88"/>
      <c r="O26" s="84"/>
      <c r="P26" s="85"/>
      <c r="R26" s="3"/>
      <c r="S26" s="3"/>
      <c r="T26" s="79" t="s">
        <v>107</v>
      </c>
      <c r="U26" s="80"/>
      <c r="V26" s="80"/>
      <c r="W26" s="80"/>
      <c r="X26" s="80"/>
      <c r="Y26" s="80"/>
      <c r="Z26" s="81"/>
      <c r="AA26" s="3"/>
      <c r="AB26" s="3"/>
      <c r="AC26" s="3"/>
      <c r="AD26" s="3"/>
      <c r="AE26" s="3"/>
      <c r="AF26" s="3"/>
      <c r="AG26" s="3"/>
    </row>
    <row r="27" spans="2:33" ht="18" customHeight="1" x14ac:dyDescent="0.65">
      <c r="B27" s="46" t="s">
        <v>50</v>
      </c>
      <c r="C27" s="134">
        <f>IF(O16&lt;&gt;"",0,'Hearing-Table'!B3)</f>
        <v>0</v>
      </c>
      <c r="D27" s="134"/>
      <c r="E27" s="134"/>
      <c r="F27" s="134">
        <f>IF(O16&lt;&gt;"",0,'Hearing-Table'!C3)</f>
        <v>0</v>
      </c>
      <c r="G27" s="134"/>
      <c r="H27" s="134"/>
      <c r="I27" s="134">
        <f>IF(O16&lt;&gt;"",0,'Hearing-Table'!B6)</f>
        <v>0</v>
      </c>
      <c r="J27" s="134"/>
      <c r="K27" s="134"/>
      <c r="L27" s="134">
        <f>IF(O16&lt;&gt;"",0,'Hearing-Table'!C6)</f>
        <v>0</v>
      </c>
      <c r="M27" s="134"/>
      <c r="N27" s="134"/>
      <c r="O27" s="86"/>
      <c r="P27" s="87"/>
      <c r="R27" s="3"/>
      <c r="S27" s="3"/>
      <c r="T27" s="3"/>
      <c r="U27" s="3"/>
      <c r="V27" s="3"/>
      <c r="W27" s="3"/>
      <c r="X27" s="3"/>
      <c r="Y27" s="3"/>
      <c r="Z27" s="3"/>
      <c r="AA27" s="3"/>
      <c r="AB27" s="3"/>
      <c r="AC27" s="3"/>
      <c r="AD27" s="3"/>
      <c r="AE27" s="3"/>
      <c r="AF27" s="3"/>
      <c r="AG27" s="3"/>
    </row>
    <row r="28" spans="2:33" ht="12" customHeight="1" x14ac:dyDescent="0.65">
      <c r="B28" s="145"/>
      <c r="C28" s="145"/>
      <c r="D28" s="145"/>
      <c r="E28" s="145"/>
      <c r="F28" s="145"/>
      <c r="G28" s="145"/>
      <c r="H28" s="145"/>
      <c r="I28" s="145"/>
      <c r="J28" s="145"/>
      <c r="K28" s="145"/>
      <c r="L28" s="145"/>
      <c r="M28" s="145"/>
      <c r="N28" s="145"/>
      <c r="O28" s="145"/>
      <c r="P28" s="145"/>
      <c r="R28" s="3"/>
      <c r="S28" s="3"/>
      <c r="T28" s="3"/>
      <c r="U28" s="3"/>
      <c r="V28" s="3"/>
      <c r="W28" s="3"/>
      <c r="X28" s="3"/>
      <c r="Y28" s="3"/>
      <c r="Z28" s="3"/>
      <c r="AA28" s="3"/>
      <c r="AB28" s="3"/>
      <c r="AC28" s="3"/>
      <c r="AD28" s="3"/>
      <c r="AE28" s="3"/>
      <c r="AF28" s="3"/>
      <c r="AG28" s="3"/>
    </row>
    <row r="29" spans="2:33" ht="12" customHeight="1" x14ac:dyDescent="0.65">
      <c r="B29" s="35"/>
      <c r="C29" s="35"/>
      <c r="D29" s="35"/>
      <c r="E29" s="35"/>
      <c r="F29" s="35"/>
      <c r="G29" s="35"/>
      <c r="H29" s="35"/>
      <c r="I29" s="35"/>
      <c r="J29" s="35"/>
      <c r="K29" s="35"/>
      <c r="L29" s="35"/>
      <c r="M29" s="35"/>
      <c r="N29" s="35"/>
      <c r="O29" s="35"/>
      <c r="P29" s="35"/>
      <c r="R29" s="3"/>
      <c r="U29" s="3"/>
      <c r="V29" s="3"/>
      <c r="W29" s="3"/>
      <c r="X29" s="3"/>
      <c r="Y29" s="3"/>
      <c r="Z29" s="3"/>
      <c r="AA29" s="3"/>
      <c r="AB29" s="3"/>
      <c r="AC29" s="3"/>
      <c r="AD29" s="3"/>
      <c r="AE29" s="3"/>
      <c r="AF29" s="3"/>
      <c r="AG29" s="3"/>
    </row>
    <row r="30" spans="2:33" ht="27.75" customHeight="1" x14ac:dyDescent="0.65">
      <c r="B30" s="122" t="s">
        <v>77</v>
      </c>
      <c r="C30" s="122"/>
      <c r="D30" s="122"/>
      <c r="E30" s="122"/>
      <c r="F30" s="146"/>
      <c r="G30" s="146"/>
      <c r="H30" s="146"/>
      <c r="I30" s="146"/>
      <c r="J30" s="146"/>
      <c r="K30" s="146"/>
      <c r="L30" s="146"/>
      <c r="M30" s="146"/>
      <c r="N30" s="146"/>
      <c r="O30" s="146"/>
      <c r="P30" s="146"/>
      <c r="R30" s="3"/>
      <c r="S30" s="3"/>
      <c r="T30" s="3"/>
      <c r="U30" s="3"/>
      <c r="V30" s="3"/>
      <c r="W30" s="3"/>
      <c r="X30" s="3"/>
      <c r="Y30" s="3"/>
      <c r="Z30" s="3"/>
      <c r="AA30" s="3"/>
      <c r="AB30" s="3"/>
      <c r="AC30" s="3"/>
      <c r="AD30" s="3"/>
      <c r="AE30" s="3"/>
      <c r="AF30" s="3"/>
      <c r="AG30" s="3"/>
    </row>
    <row r="31" spans="2:33" ht="44.25" customHeight="1" x14ac:dyDescent="0.65">
      <c r="B31" s="57" t="s">
        <v>60</v>
      </c>
      <c r="C31" s="47"/>
      <c r="D31" s="47"/>
      <c r="E31" s="47"/>
      <c r="F31" s="122" t="s">
        <v>72</v>
      </c>
      <c r="G31" s="122"/>
      <c r="H31" s="122"/>
      <c r="I31" s="122"/>
      <c r="J31" s="125"/>
      <c r="K31" s="125"/>
      <c r="L31" s="125"/>
      <c r="M31" s="125"/>
      <c r="N31" s="125"/>
      <c r="O31" s="125"/>
      <c r="P31" s="125"/>
      <c r="R31" s="125" t="s">
        <v>93</v>
      </c>
      <c r="S31" s="125"/>
      <c r="T31" s="3"/>
      <c r="U31" s="65" t="s">
        <v>94</v>
      </c>
      <c r="V31" s="37" t="s">
        <v>95</v>
      </c>
      <c r="W31" s="65" t="s">
        <v>96</v>
      </c>
      <c r="X31" s="65" t="s">
        <v>97</v>
      </c>
      <c r="Y31" s="3"/>
      <c r="Z31" s="3"/>
      <c r="AA31" s="3"/>
      <c r="AB31" s="3"/>
      <c r="AC31" s="3"/>
      <c r="AD31" s="3"/>
      <c r="AE31" s="3"/>
      <c r="AF31" s="3"/>
      <c r="AG31" s="3"/>
    </row>
    <row r="32" spans="2:33" ht="18" customHeight="1" x14ac:dyDescent="0.65">
      <c r="B32" s="37" t="s">
        <v>1</v>
      </c>
      <c r="C32" s="126" t="str">
        <f>IF(L7&lt;S5,"DOI&lt;05",S32)</f>
        <v>DOI&lt;05</v>
      </c>
      <c r="D32" s="126"/>
      <c r="E32" s="126"/>
      <c r="F32" s="4" t="s">
        <v>70</v>
      </c>
      <c r="G32" s="140">
        <v>0.19</v>
      </c>
      <c r="H32" s="140"/>
      <c r="I32" s="22" t="s">
        <v>71</v>
      </c>
      <c r="J32" s="177" t="str">
        <f>IF(L7&lt;S5,"DOI&lt;05",IF(AND(C32*G32&gt;0,C32*G32&lt;0.01),0.01,ROUND(C32*G32,2)))</f>
        <v>DOI&lt;05</v>
      </c>
      <c r="K32" s="177"/>
      <c r="L32" s="5"/>
      <c r="M32" s="130" t="s">
        <v>36</v>
      </c>
      <c r="N32" s="131"/>
      <c r="O32" s="144"/>
      <c r="P32" s="147" t="s">
        <v>39</v>
      </c>
      <c r="R32" s="65" t="s">
        <v>21</v>
      </c>
      <c r="S32" s="70">
        <f>IF(I27-C27&lt;0,0,I27-C27)</f>
        <v>0</v>
      </c>
      <c r="T32" s="3"/>
      <c r="U32" s="71">
        <f>MAX(J32,J33)</f>
        <v>0</v>
      </c>
      <c r="V32" s="71">
        <f>IF(AND(U32&gt;0,U32&lt;0.01),0.01,U32)</f>
        <v>0</v>
      </c>
      <c r="W32" s="72">
        <f>V32+V33*(1-V32)</f>
        <v>0</v>
      </c>
      <c r="X32" s="72">
        <f>ROUND(W32,2)</f>
        <v>0</v>
      </c>
      <c r="Y32" s="3"/>
      <c r="Z32" s="3"/>
      <c r="AA32" s="3"/>
      <c r="AB32" s="3"/>
      <c r="AC32" s="3"/>
      <c r="AD32" s="3"/>
      <c r="AE32" s="3"/>
      <c r="AF32" s="3"/>
      <c r="AG32" s="3"/>
    </row>
    <row r="33" spans="2:33" ht="18" customHeight="1" x14ac:dyDescent="0.65">
      <c r="B33" s="38" t="s">
        <v>2</v>
      </c>
      <c r="C33" s="174" t="str">
        <f>IF(L7&lt;S5,"DOI&lt;05",S33)</f>
        <v>DOI&lt;05</v>
      </c>
      <c r="D33" s="175"/>
      <c r="E33" s="176"/>
      <c r="F33" s="4" t="s">
        <v>70</v>
      </c>
      <c r="G33" s="140">
        <v>0.19</v>
      </c>
      <c r="H33" s="140"/>
      <c r="I33" s="30" t="s">
        <v>71</v>
      </c>
      <c r="J33" s="178" t="str">
        <f>IF(L7&lt;S5,"DOI&lt;05",IF(AND(C33*G33&gt;0,C33*G33&lt;0.01),0.01,ROUND(C33*G33,2)))</f>
        <v>DOI&lt;05</v>
      </c>
      <c r="K33" s="179"/>
      <c r="L33" s="4"/>
      <c r="M33" s="132"/>
      <c r="N33" s="133"/>
      <c r="O33" s="100"/>
      <c r="P33" s="122"/>
      <c r="R33" s="65" t="s">
        <v>22</v>
      </c>
      <c r="S33" s="70">
        <f>IF(L27-F27&lt;0,0,L27-F27)</f>
        <v>0</v>
      </c>
      <c r="T33" s="3"/>
      <c r="U33" s="71">
        <f>MIN(J32,J33)</f>
        <v>0</v>
      </c>
      <c r="V33" s="71">
        <f>IF(AND(U33&gt;0,U33&lt;0.01),0.01,U33)</f>
        <v>0</v>
      </c>
      <c r="X33" s="3"/>
      <c r="Y33" s="3"/>
      <c r="Z33" s="3"/>
      <c r="AA33" s="3"/>
      <c r="AB33" s="3"/>
      <c r="AC33" s="3"/>
      <c r="AD33" s="3"/>
      <c r="AE33" s="3"/>
      <c r="AF33" s="3"/>
      <c r="AG33" s="3"/>
    </row>
    <row r="34" spans="2:33" ht="18" customHeight="1" x14ac:dyDescent="0.65">
      <c r="B34" s="141" t="str">
        <f>IF(AND(C32&gt;0,C33&gt;0),"Monaural total (combined)","Monaural total")</f>
        <v>Monaural total (combined)</v>
      </c>
      <c r="C34" s="142"/>
      <c r="D34" s="142"/>
      <c r="E34" s="142"/>
      <c r="F34" s="142"/>
      <c r="G34" s="142"/>
      <c r="H34" s="143"/>
      <c r="I34" s="30" t="s">
        <v>71</v>
      </c>
      <c r="J34" s="140" t="str">
        <f>IF(L7&lt;S5,"DOI&lt;05",IF(OR(J32=0,J33=0),J32+J33,X32))</f>
        <v>DOI&lt;05</v>
      </c>
      <c r="K34" s="140"/>
      <c r="L34" s="4" t="s">
        <v>70</v>
      </c>
      <c r="M34" s="136">
        <f>SAWW!D6</f>
        <v>0</v>
      </c>
      <c r="N34" s="137"/>
      <c r="O34" s="22" t="s">
        <v>40</v>
      </c>
      <c r="P34" s="39" t="str">
        <f>IF(L7&lt;S5,"DOI&lt;05",ROUND(J34*M34*100,2))</f>
        <v>DOI&lt;05</v>
      </c>
      <c r="R34" s="3"/>
      <c r="S34" s="3"/>
      <c r="T34" s="3"/>
      <c r="U34" s="3"/>
      <c r="V34" s="3"/>
      <c r="W34" s="3"/>
      <c r="X34" s="3"/>
      <c r="Y34" s="3"/>
      <c r="Z34" s="3"/>
      <c r="AA34" s="3"/>
      <c r="AB34" s="3"/>
      <c r="AC34" s="3"/>
      <c r="AD34" s="3"/>
      <c r="AE34" s="3"/>
      <c r="AF34" s="3"/>
      <c r="AG34" s="3"/>
    </row>
    <row r="35" spans="2:33" ht="14.25" customHeight="1" x14ac:dyDescent="0.65">
      <c r="B35" s="58"/>
      <c r="C35" s="59"/>
      <c r="D35" s="59"/>
      <c r="E35" s="59"/>
      <c r="F35" s="59"/>
      <c r="G35" s="59"/>
      <c r="H35" s="59"/>
      <c r="I35" s="59"/>
      <c r="J35" s="59"/>
      <c r="K35" s="59"/>
      <c r="L35" s="59"/>
      <c r="M35" s="59"/>
      <c r="N35" s="59"/>
      <c r="O35" s="59"/>
      <c r="P35" s="60"/>
      <c r="R35" s="3"/>
      <c r="S35" s="9"/>
      <c r="T35" s="3"/>
      <c r="U35" s="3"/>
      <c r="V35" s="3"/>
      <c r="W35" s="3"/>
      <c r="X35" s="3"/>
      <c r="Y35" s="3"/>
      <c r="Z35" s="3"/>
      <c r="AA35" s="3"/>
      <c r="AB35" s="3"/>
      <c r="AC35" s="3"/>
      <c r="AD35" s="3"/>
      <c r="AE35" s="3"/>
      <c r="AF35" s="3"/>
      <c r="AG35" s="3"/>
    </row>
    <row r="36" spans="2:33" ht="21" customHeight="1" x14ac:dyDescent="0.65">
      <c r="B36" s="138" t="s">
        <v>33</v>
      </c>
      <c r="C36" s="138"/>
      <c r="D36" s="138"/>
      <c r="E36" s="138"/>
      <c r="F36" s="138"/>
      <c r="G36" s="138"/>
      <c r="H36" s="138"/>
      <c r="I36" s="138"/>
      <c r="J36" s="138"/>
      <c r="K36" s="138"/>
      <c r="L36" s="138"/>
      <c r="M36" s="138"/>
      <c r="N36" s="138"/>
      <c r="O36" s="138"/>
      <c r="P36" s="138"/>
      <c r="R36" s="3"/>
      <c r="S36" s="28">
        <f>MAX(I41,J34)</f>
        <v>0</v>
      </c>
      <c r="T36" s="3"/>
      <c r="U36" s="3"/>
      <c r="V36" s="3"/>
      <c r="W36" s="3"/>
      <c r="X36" s="3"/>
      <c r="Y36" s="3"/>
      <c r="Z36" s="3"/>
      <c r="AA36" s="3"/>
      <c r="AB36" s="3"/>
      <c r="AC36" s="3"/>
      <c r="AD36" s="3"/>
      <c r="AE36" s="3"/>
      <c r="AF36" s="3"/>
      <c r="AG36" s="3"/>
    </row>
    <row r="37" spans="2:33" ht="18" customHeight="1" x14ac:dyDescent="0.65">
      <c r="B37" s="139" t="s">
        <v>27</v>
      </c>
      <c r="C37" s="139"/>
      <c r="D37" s="139"/>
      <c r="E37" s="139"/>
      <c r="F37" s="139"/>
      <c r="G37" s="139"/>
      <c r="H37" s="139"/>
      <c r="I37" s="126" t="str">
        <f>IF(L7&lt;S5,"DOI&lt;05",MIN(S32,S33))</f>
        <v>DOI&lt;05</v>
      </c>
      <c r="J37" s="126"/>
      <c r="K37" s="126"/>
      <c r="L37" s="22" t="s">
        <v>70</v>
      </c>
      <c r="M37" s="88">
        <v>7</v>
      </c>
      <c r="N37" s="88"/>
      <c r="O37" s="22" t="s">
        <v>71</v>
      </c>
      <c r="P37" s="26" t="str">
        <f>IF(L7&lt;S5,"DOI&lt;05",IF(I37=0,0,I37*M37))</f>
        <v>DOI&lt;05</v>
      </c>
      <c r="R37" s="3"/>
      <c r="S37" s="3"/>
      <c r="T37" s="3"/>
      <c r="U37" s="3"/>
      <c r="V37" s="3"/>
      <c r="W37" s="3"/>
      <c r="X37" s="3"/>
      <c r="Y37" s="3"/>
      <c r="Z37" s="3"/>
      <c r="AA37" s="3"/>
      <c r="AB37" s="3"/>
      <c r="AC37" s="3"/>
      <c r="AD37" s="3"/>
      <c r="AE37" s="3"/>
      <c r="AF37" s="3"/>
      <c r="AG37" s="3"/>
    </row>
    <row r="38" spans="2:33" ht="18" customHeight="1" x14ac:dyDescent="0.65">
      <c r="B38" s="124" t="s">
        <v>28</v>
      </c>
      <c r="C38" s="124"/>
      <c r="D38" s="124"/>
      <c r="E38" s="124"/>
      <c r="F38" s="124"/>
      <c r="G38" s="124"/>
      <c r="H38" s="124"/>
      <c r="I38" s="126" t="str">
        <f>IF(L7&lt;S5,"DOI&lt;05",IF(I37=0,0,MAX(S32,S33)))</f>
        <v>DOI&lt;05</v>
      </c>
      <c r="J38" s="126"/>
      <c r="K38" s="126"/>
      <c r="L38" s="125"/>
      <c r="M38" s="125"/>
      <c r="N38" s="125"/>
      <c r="O38" s="22" t="s">
        <v>71</v>
      </c>
      <c r="P38" s="26" t="str">
        <f>IF(L7&lt;S5,"DOI&lt;05",P37+I38)</f>
        <v>DOI&lt;05</v>
      </c>
      <c r="R38" s="3"/>
      <c r="S38" s="29" t="s">
        <v>37</v>
      </c>
      <c r="T38" s="29"/>
      <c r="U38" s="29"/>
      <c r="V38" s="29"/>
      <c r="W38" s="29"/>
      <c r="Y38" s="3"/>
      <c r="Z38" s="3"/>
      <c r="AA38" s="3"/>
      <c r="AB38" s="3"/>
      <c r="AC38" s="3"/>
      <c r="AD38" s="3"/>
      <c r="AE38" s="3"/>
      <c r="AF38" s="3"/>
      <c r="AG38" s="3"/>
    </row>
    <row r="39" spans="2:33" ht="18" customHeight="1" x14ac:dyDescent="0.65">
      <c r="B39" s="124" t="s">
        <v>29</v>
      </c>
      <c r="C39" s="124"/>
      <c r="D39" s="124"/>
      <c r="E39" s="124"/>
      <c r="F39" s="124"/>
      <c r="G39" s="124"/>
      <c r="H39" s="124"/>
      <c r="I39" s="126" t="str">
        <f>P38</f>
        <v>DOI&lt;05</v>
      </c>
      <c r="J39" s="126"/>
      <c r="K39" s="126"/>
      <c r="L39" s="22" t="s">
        <v>31</v>
      </c>
      <c r="M39" s="88">
        <v>8</v>
      </c>
      <c r="N39" s="88"/>
      <c r="O39" s="22" t="s">
        <v>71</v>
      </c>
      <c r="P39" s="26" t="str">
        <f>IF(L7&lt;S5,"DOI&lt;05",IF(I37=0,0,P38/M39))</f>
        <v>DOI&lt;05</v>
      </c>
      <c r="R39" s="3"/>
      <c r="S39" s="99" t="s">
        <v>38</v>
      </c>
      <c r="T39" s="99"/>
      <c r="U39" s="99"/>
      <c r="V39" s="99"/>
      <c r="W39" s="99"/>
      <c r="Y39" s="3"/>
      <c r="Z39" s="3"/>
      <c r="AA39" s="3"/>
      <c r="AB39" s="3"/>
      <c r="AC39" s="3"/>
      <c r="AD39" s="3"/>
      <c r="AE39" s="3"/>
      <c r="AF39" s="3"/>
      <c r="AG39" s="3"/>
    </row>
    <row r="40" spans="2:33" ht="28.5" customHeight="1" x14ac:dyDescent="0.65">
      <c r="B40" s="124" t="s">
        <v>30</v>
      </c>
      <c r="C40" s="124"/>
      <c r="D40" s="124"/>
      <c r="E40" s="124"/>
      <c r="F40" s="124"/>
      <c r="G40" s="124"/>
      <c r="H40" s="124"/>
      <c r="I40" s="126" t="str">
        <f>P39</f>
        <v>DOI&lt;05</v>
      </c>
      <c r="J40" s="126"/>
      <c r="K40" s="126"/>
      <c r="L40" s="22" t="s">
        <v>70</v>
      </c>
      <c r="M40" s="140">
        <v>0.6</v>
      </c>
      <c r="N40" s="140"/>
      <c r="O40" s="22" t="s">
        <v>71</v>
      </c>
      <c r="P40" s="36" t="str">
        <f>IF(L7&lt;S5,"DOI&lt;05",IF(I37=0,0,IF(AND(I40*M40&gt;0,I40*M40&lt;0.01),0.01,ROUND(I40*M40,2))))</f>
        <v>DOI&lt;05</v>
      </c>
      <c r="R40" s="3"/>
      <c r="S40" s="65">
        <f>IF(P34="DOI&lt;05",0,IF(P34=0,0,IF(P34&gt;P41,1,2)))</f>
        <v>0</v>
      </c>
      <c r="U40" s="3"/>
      <c r="V40" s="3"/>
      <c r="W40" s="3"/>
      <c r="X40" s="3"/>
      <c r="Y40" s="3"/>
      <c r="Z40" s="3"/>
      <c r="AA40" s="3"/>
      <c r="AB40" s="3"/>
      <c r="AC40" s="3"/>
      <c r="AD40" s="3"/>
      <c r="AE40" s="3"/>
      <c r="AF40" s="3"/>
      <c r="AG40" s="3"/>
    </row>
    <row r="41" spans="2:33" ht="27" customHeight="1" x14ac:dyDescent="0.65">
      <c r="B41" s="124" t="s">
        <v>49</v>
      </c>
      <c r="C41" s="124"/>
      <c r="D41" s="124"/>
      <c r="E41" s="124"/>
      <c r="F41" s="124"/>
      <c r="G41" s="124"/>
      <c r="H41" s="124"/>
      <c r="I41" s="172" t="str">
        <f>P40</f>
        <v>DOI&lt;05</v>
      </c>
      <c r="J41" s="172"/>
      <c r="K41" s="172"/>
      <c r="L41" s="22" t="s">
        <v>70</v>
      </c>
      <c r="M41" s="173">
        <f>SAWW!D6</f>
        <v>0</v>
      </c>
      <c r="N41" s="173"/>
      <c r="O41" s="22" t="s">
        <v>32</v>
      </c>
      <c r="P41" s="39" t="str">
        <f>IF(L7&lt;S5,"DOI&lt;05",ROUND(I41*M41*100,2))</f>
        <v>DOI&lt;05</v>
      </c>
      <c r="R41" s="3"/>
      <c r="S41" s="3"/>
      <c r="U41" s="3"/>
      <c r="V41" s="3"/>
      <c r="W41" s="3"/>
      <c r="X41" s="3"/>
      <c r="Y41" s="3"/>
      <c r="Z41" s="3"/>
      <c r="AA41" s="3"/>
      <c r="AB41" s="3"/>
      <c r="AC41" s="3"/>
      <c r="AD41" s="3"/>
      <c r="AE41" s="3"/>
      <c r="AF41" s="3"/>
      <c r="AG41" s="3"/>
    </row>
    <row r="42" spans="2:33" ht="21.75" customHeight="1" x14ac:dyDescent="0.65">
      <c r="B42" s="148" t="str">
        <f>IF(OR(L7&lt;S5,I37=0),"",IF(S40=1,S38,IF(S40=2,S39,"")))</f>
        <v/>
      </c>
      <c r="C42" s="148"/>
      <c r="D42" s="148"/>
      <c r="E42" s="148"/>
      <c r="F42" s="148"/>
      <c r="G42" s="148"/>
      <c r="H42" s="148"/>
      <c r="I42" s="148"/>
      <c r="J42" s="148"/>
      <c r="K42" s="148"/>
      <c r="L42" s="148"/>
      <c r="M42" s="148"/>
      <c r="N42" s="148"/>
      <c r="O42" s="148"/>
      <c r="P42" s="39" t="str">
        <f>IF(L7&lt;S5,"DOI&lt;05",IF(I37=0,0,MAX(P34,P41)))</f>
        <v>DOI&lt;05</v>
      </c>
      <c r="R42" s="3"/>
      <c r="S42" s="3"/>
      <c r="U42" s="3"/>
      <c r="V42" s="3"/>
      <c r="W42" s="3"/>
      <c r="X42" s="3"/>
      <c r="Y42" s="3"/>
      <c r="Z42" s="3"/>
      <c r="AA42" s="3"/>
      <c r="AB42" s="3"/>
      <c r="AC42" s="3"/>
      <c r="AD42" s="3"/>
      <c r="AE42" s="3"/>
      <c r="AF42" s="3"/>
      <c r="AG42" s="3"/>
    </row>
    <row r="43" spans="2:33" x14ac:dyDescent="0.65">
      <c r="C43" s="1"/>
      <c r="D43" s="1"/>
      <c r="E43" s="1"/>
      <c r="F43" s="1"/>
      <c r="G43" s="1"/>
      <c r="R43" s="3"/>
      <c r="S43" s="3"/>
      <c r="T43" s="3"/>
      <c r="U43" s="3"/>
      <c r="V43" s="3"/>
      <c r="W43" s="3"/>
      <c r="X43" s="3"/>
      <c r="Y43" s="3"/>
      <c r="Z43" s="3"/>
      <c r="AA43" s="3"/>
      <c r="AB43" s="3"/>
      <c r="AC43" s="3"/>
      <c r="AD43" s="3"/>
      <c r="AE43" s="3"/>
      <c r="AF43" s="3"/>
      <c r="AG43" s="3"/>
    </row>
    <row r="44" spans="2:33" ht="30" customHeight="1" x14ac:dyDescent="0.65">
      <c r="B44" s="122" t="s">
        <v>86</v>
      </c>
      <c r="C44" s="122"/>
      <c r="D44" s="122"/>
      <c r="E44" s="122"/>
      <c r="F44" s="122"/>
      <c r="G44" s="122"/>
      <c r="H44" s="122"/>
      <c r="I44" s="122"/>
      <c r="J44" s="122"/>
      <c r="K44" s="122"/>
      <c r="L44" s="122"/>
      <c r="M44" s="122"/>
      <c r="N44" s="122"/>
      <c r="O44" s="122"/>
      <c r="P44" s="122"/>
      <c r="R44" s="3"/>
      <c r="S44" s="3"/>
      <c r="T44" s="3"/>
      <c r="U44" s="3"/>
      <c r="V44" s="3"/>
      <c r="W44" s="3"/>
      <c r="X44" s="3"/>
      <c r="Y44" s="3"/>
      <c r="Z44" s="3"/>
      <c r="AA44" s="3"/>
      <c r="AB44" s="3"/>
      <c r="AC44" s="3"/>
      <c r="AD44" s="3"/>
      <c r="AE44" s="3"/>
      <c r="AF44" s="3"/>
      <c r="AG44" s="3"/>
    </row>
    <row r="45" spans="2:33" ht="26.25" customHeight="1" x14ac:dyDescent="0.65">
      <c r="B45" s="138" t="s">
        <v>60</v>
      </c>
      <c r="C45" s="138"/>
      <c r="D45" s="138"/>
      <c r="E45" s="138"/>
      <c r="F45" s="138"/>
      <c r="G45" s="122" t="s">
        <v>8</v>
      </c>
      <c r="H45" s="122"/>
      <c r="I45" s="42"/>
      <c r="J45" s="154" t="s">
        <v>26</v>
      </c>
      <c r="K45" s="154"/>
      <c r="L45" s="61"/>
      <c r="M45" s="150" t="s">
        <v>73</v>
      </c>
      <c r="N45" s="150"/>
      <c r="O45" s="45"/>
      <c r="P45" s="45" t="s">
        <v>51</v>
      </c>
      <c r="R45" s="3"/>
      <c r="S45" s="3"/>
      <c r="T45" s="3"/>
      <c r="U45" s="3"/>
      <c r="V45" s="3"/>
      <c r="W45" s="3"/>
      <c r="X45" s="3"/>
      <c r="Y45" s="3"/>
      <c r="Z45" s="3"/>
      <c r="AA45" s="3"/>
      <c r="AB45" s="3"/>
      <c r="AC45" s="3"/>
      <c r="AD45" s="3"/>
      <c r="AE45" s="3"/>
      <c r="AF45" s="3"/>
      <c r="AG45" s="3"/>
    </row>
    <row r="46" spans="2:33" ht="18" customHeight="1" x14ac:dyDescent="0.65">
      <c r="B46" s="37" t="s">
        <v>1</v>
      </c>
      <c r="C46" s="149">
        <f>IF(L7="",0,IF(L7&gt;=S5,"DOI&gt;04",IF(AND(S32&gt;0,S32&lt;0.01),0.01,ROUND(S32,2))))</f>
        <v>0</v>
      </c>
      <c r="D46" s="149"/>
      <c r="E46" s="149"/>
      <c r="F46" s="4" t="s">
        <v>70</v>
      </c>
      <c r="G46" s="152">
        <v>60</v>
      </c>
      <c r="H46" s="152"/>
      <c r="I46" s="22" t="s">
        <v>71</v>
      </c>
      <c r="J46" s="153">
        <f>IF(L7="",0,IF(L7&gt;=S5,"DOI&gt;04",ROUND(C46*G46,2)))</f>
        <v>0</v>
      </c>
      <c r="K46" s="153"/>
      <c r="L46" s="4" t="s">
        <v>70</v>
      </c>
      <c r="M46" s="151" t="e">
        <f>'Dol Per Deg'!$H$11</f>
        <v>#N/A</v>
      </c>
      <c r="N46" s="151"/>
      <c r="O46" s="22" t="s">
        <v>71</v>
      </c>
      <c r="P46" s="21">
        <f>IF(L7="",0,IF(L7&gt;=S5,"DOI&gt;04",ROUND(J46*M46,2)))</f>
        <v>0</v>
      </c>
      <c r="R46" s="3"/>
      <c r="S46" s="3"/>
      <c r="T46" s="3"/>
      <c r="U46" s="9"/>
      <c r="V46" s="9"/>
      <c r="W46" s="17"/>
      <c r="X46" s="3"/>
      <c r="Y46" s="3"/>
      <c r="Z46" s="3"/>
      <c r="AA46" s="3"/>
      <c r="AB46" s="3"/>
      <c r="AC46" s="3"/>
      <c r="AD46" s="3"/>
      <c r="AE46" s="3"/>
      <c r="AF46" s="3"/>
      <c r="AG46" s="3"/>
    </row>
    <row r="47" spans="2:33" ht="18" customHeight="1" x14ac:dyDescent="0.65">
      <c r="B47" s="37" t="s">
        <v>2</v>
      </c>
      <c r="C47" s="149">
        <f>IF(L7="",0,IF(L7&gt;=S5,"DOI&gt;04",IF(AND(S33&gt;0,S33&lt;0.01),0.01,ROUND(S33,2))))</f>
        <v>0</v>
      </c>
      <c r="D47" s="149"/>
      <c r="E47" s="149"/>
      <c r="F47" s="4" t="s">
        <v>70</v>
      </c>
      <c r="G47" s="152">
        <v>60</v>
      </c>
      <c r="H47" s="152"/>
      <c r="I47" s="22" t="s">
        <v>71</v>
      </c>
      <c r="J47" s="153">
        <f>IF(L7="",0,IF(L7&gt;=S5,"DOI&gt;04",ROUND(C47*G47,2)))</f>
        <v>0</v>
      </c>
      <c r="K47" s="153"/>
      <c r="L47" s="4" t="s">
        <v>70</v>
      </c>
      <c r="M47" s="151" t="e">
        <f>'Dol Per Deg'!$H$11</f>
        <v>#N/A</v>
      </c>
      <c r="N47" s="151"/>
      <c r="O47" s="22" t="s">
        <v>71</v>
      </c>
      <c r="P47" s="21">
        <f>IF(L7="",0,IF(L7&gt;=S5,"DOI&gt;04",ROUND(J47*M47,2)))</f>
        <v>0</v>
      </c>
      <c r="R47" s="3"/>
      <c r="S47" s="3"/>
      <c r="T47" s="3"/>
      <c r="U47" s="9"/>
      <c r="V47" s="9"/>
      <c r="W47" s="17"/>
      <c r="X47" s="3"/>
      <c r="Y47" s="3"/>
      <c r="Z47" s="3"/>
      <c r="AA47" s="3"/>
      <c r="AB47" s="3"/>
      <c r="AC47" s="3"/>
      <c r="AD47" s="3"/>
      <c r="AE47" s="3"/>
      <c r="AF47" s="3"/>
      <c r="AG47" s="3"/>
    </row>
    <row r="48" spans="2:33" ht="18" customHeight="1" x14ac:dyDescent="0.65">
      <c r="B48" s="148" t="s">
        <v>61</v>
      </c>
      <c r="C48" s="148"/>
      <c r="D48" s="148"/>
      <c r="E48" s="148"/>
      <c r="F48" s="148"/>
      <c r="G48" s="148"/>
      <c r="H48" s="148"/>
      <c r="I48" s="148"/>
      <c r="J48" s="148"/>
      <c r="K48" s="148"/>
      <c r="L48" s="148"/>
      <c r="M48" s="148"/>
      <c r="N48" s="148"/>
      <c r="O48" s="148"/>
      <c r="P48" s="39">
        <f>IF(L7="",0,IF(L7&gt;=S5,"DOI&gt;04",P46+P47))</f>
        <v>0</v>
      </c>
      <c r="R48" s="3"/>
      <c r="S48" s="3"/>
      <c r="T48" s="3"/>
      <c r="U48" s="3"/>
      <c r="V48" s="3"/>
      <c r="W48" s="3"/>
      <c r="X48" s="3"/>
      <c r="Y48" s="3"/>
      <c r="Z48" s="3"/>
      <c r="AA48" s="3"/>
      <c r="AB48" s="3"/>
      <c r="AC48" s="3"/>
      <c r="AD48" s="3"/>
      <c r="AE48" s="3"/>
      <c r="AF48" s="3"/>
      <c r="AG48" s="3"/>
    </row>
    <row r="49" spans="2:102" ht="21" customHeight="1" x14ac:dyDescent="0.65">
      <c r="B49" s="155" t="s">
        <v>33</v>
      </c>
      <c r="C49" s="119"/>
      <c r="D49" s="119"/>
      <c r="E49" s="119"/>
      <c r="F49" s="119"/>
      <c r="G49" s="119"/>
      <c r="H49" s="119"/>
      <c r="I49" s="119"/>
      <c r="J49" s="119"/>
      <c r="K49" s="119"/>
      <c r="L49" s="119"/>
      <c r="M49" s="119"/>
      <c r="N49" s="119"/>
      <c r="O49" s="119"/>
      <c r="P49" s="120"/>
      <c r="R49" s="3"/>
      <c r="S49" s="9"/>
      <c r="T49" s="3"/>
      <c r="U49" s="3"/>
      <c r="V49" s="3"/>
      <c r="W49" s="3"/>
      <c r="X49" s="3"/>
      <c r="Y49" s="3"/>
      <c r="Z49" s="3"/>
      <c r="AA49" s="3"/>
      <c r="AB49" s="3"/>
      <c r="AC49" s="3"/>
      <c r="AD49" s="3"/>
      <c r="AE49" s="3"/>
      <c r="AF49" s="3"/>
      <c r="AG49" s="3"/>
    </row>
    <row r="50" spans="2:102" ht="18" customHeight="1" x14ac:dyDescent="0.65">
      <c r="B50" s="139" t="s">
        <v>27</v>
      </c>
      <c r="C50" s="139"/>
      <c r="D50" s="139"/>
      <c r="E50" s="139"/>
      <c r="F50" s="139"/>
      <c r="G50" s="139"/>
      <c r="H50" s="139"/>
      <c r="I50" s="126">
        <f>IF(L7="",0,IF(L7&gt;=S5,"DOI&gt;04",MIN(S32,S33)))</f>
        <v>0</v>
      </c>
      <c r="J50" s="126"/>
      <c r="K50" s="126"/>
      <c r="L50" s="22" t="s">
        <v>70</v>
      </c>
      <c r="M50" s="88">
        <v>7</v>
      </c>
      <c r="N50" s="88"/>
      <c r="O50" s="22" t="s">
        <v>71</v>
      </c>
      <c r="P50" s="26">
        <f>IF(L7="",0,IF(L7&gt;=S5,"DOI&gt;04",I50*M50))</f>
        <v>0</v>
      </c>
      <c r="R50" s="3"/>
      <c r="S50" s="3"/>
      <c r="T50" s="3"/>
      <c r="U50" s="3"/>
      <c r="V50" s="3"/>
      <c r="W50" s="3"/>
      <c r="X50" s="3"/>
      <c r="Y50" s="3"/>
      <c r="Z50" s="3"/>
      <c r="AA50" s="3"/>
      <c r="AB50" s="3"/>
      <c r="AC50" s="3"/>
      <c r="AD50" s="3"/>
      <c r="AE50" s="3"/>
      <c r="AF50" s="3"/>
      <c r="AG50" s="3"/>
    </row>
    <row r="51" spans="2:102" ht="18" customHeight="1" x14ac:dyDescent="0.65">
      <c r="B51" s="124" t="s">
        <v>28</v>
      </c>
      <c r="C51" s="124"/>
      <c r="D51" s="124"/>
      <c r="E51" s="124"/>
      <c r="F51" s="124"/>
      <c r="G51" s="124"/>
      <c r="H51" s="124"/>
      <c r="I51" s="126">
        <f>IF(L7="",0,IF(L7&gt;=S5,"DOI&gt;04",IF(I50=0,0,MAX(S32,S33))))</f>
        <v>0</v>
      </c>
      <c r="J51" s="126"/>
      <c r="K51" s="126"/>
      <c r="L51" s="125"/>
      <c r="M51" s="125"/>
      <c r="N51" s="125"/>
      <c r="O51" s="22" t="s">
        <v>71</v>
      </c>
      <c r="P51" s="26">
        <f>IF(L7="",0,IF(L7&gt;=S5,"DOI&gt;04",P50+I51))</f>
        <v>0</v>
      </c>
      <c r="R51" s="3"/>
      <c r="S51" s="3"/>
      <c r="T51" s="3"/>
      <c r="U51" s="3"/>
      <c r="V51" s="3"/>
      <c r="W51" s="3"/>
      <c r="X51" s="3"/>
      <c r="Y51" s="3"/>
      <c r="Z51" s="3"/>
      <c r="AA51" s="3"/>
      <c r="AB51" s="3"/>
      <c r="AC51" s="3"/>
      <c r="AD51" s="3"/>
      <c r="AE51" s="3"/>
      <c r="AF51" s="3"/>
      <c r="AG51" s="3"/>
    </row>
    <row r="52" spans="2:102" ht="18" customHeight="1" x14ac:dyDescent="0.65">
      <c r="B52" s="124" t="s">
        <v>29</v>
      </c>
      <c r="C52" s="124"/>
      <c r="D52" s="124"/>
      <c r="E52" s="124"/>
      <c r="F52" s="124"/>
      <c r="G52" s="124"/>
      <c r="H52" s="124"/>
      <c r="I52" s="126">
        <f>P51</f>
        <v>0</v>
      </c>
      <c r="J52" s="126"/>
      <c r="K52" s="126"/>
      <c r="L52" s="22" t="s">
        <v>31</v>
      </c>
      <c r="M52" s="88">
        <v>8</v>
      </c>
      <c r="N52" s="88"/>
      <c r="O52" s="22" t="s">
        <v>71</v>
      </c>
      <c r="P52" s="36">
        <f>IF(L7="",0,IF(L7&gt;=S5,"DOI&gt;04",IF(AND(P51/M52&gt;0,P51/M52&lt;0.01),0.01,ROUND(P51/M52,2))))</f>
        <v>0</v>
      </c>
      <c r="R52" s="3"/>
      <c r="S52" s="3"/>
      <c r="T52" s="3"/>
      <c r="U52" s="3"/>
      <c r="V52" s="3"/>
      <c r="W52" s="3"/>
      <c r="X52" s="3"/>
      <c r="Y52" s="3"/>
      <c r="Z52" s="3"/>
      <c r="AA52" s="3"/>
      <c r="AB52" s="3"/>
      <c r="AC52" s="3"/>
      <c r="AD52" s="3"/>
      <c r="AE52" s="3"/>
      <c r="AF52" s="3"/>
      <c r="AG52" s="3"/>
    </row>
    <row r="53" spans="2:102" ht="24.75" customHeight="1" x14ac:dyDescent="0.65">
      <c r="B53" s="156"/>
      <c r="C53" s="157"/>
      <c r="D53" s="157"/>
      <c r="E53" s="157"/>
      <c r="F53" s="135"/>
      <c r="G53" s="122" t="s">
        <v>8</v>
      </c>
      <c r="H53" s="122"/>
      <c r="I53" s="31"/>
      <c r="J53" s="154" t="s">
        <v>26</v>
      </c>
      <c r="K53" s="154"/>
      <c r="L53" s="22"/>
      <c r="M53" s="150" t="s">
        <v>73</v>
      </c>
      <c r="N53" s="150"/>
      <c r="O53" s="22"/>
      <c r="P53" s="27"/>
      <c r="R53" s="3"/>
      <c r="S53" s="3"/>
      <c r="T53" s="3"/>
      <c r="U53" s="3"/>
      <c r="V53" s="3"/>
      <c r="W53" s="3"/>
      <c r="X53" s="3"/>
      <c r="Y53" s="3"/>
      <c r="Z53" s="3"/>
      <c r="AA53" s="3"/>
      <c r="AB53" s="3"/>
      <c r="AC53" s="3"/>
      <c r="AD53" s="3"/>
      <c r="AE53" s="3"/>
      <c r="AF53" s="3"/>
      <c r="AG53" s="3"/>
    </row>
    <row r="54" spans="2:102" ht="18" customHeight="1" x14ac:dyDescent="0.65">
      <c r="B54" s="40" t="s">
        <v>34</v>
      </c>
      <c r="C54" s="149">
        <f>P52</f>
        <v>0</v>
      </c>
      <c r="D54" s="149"/>
      <c r="E54" s="149"/>
      <c r="F54" s="4" t="s">
        <v>70</v>
      </c>
      <c r="G54" s="152">
        <v>192</v>
      </c>
      <c r="H54" s="152"/>
      <c r="I54" s="4" t="s">
        <v>71</v>
      </c>
      <c r="J54" s="153">
        <f>IF(L7="",0,IF(L7&gt;=S5,"DOI&gt;04",ROUND(C54*G54,2)))</f>
        <v>0</v>
      </c>
      <c r="K54" s="153"/>
      <c r="L54" s="4" t="s">
        <v>70</v>
      </c>
      <c r="M54" s="151" t="e">
        <f>'Dol Per Deg'!$H$11</f>
        <v>#N/A</v>
      </c>
      <c r="N54" s="151"/>
      <c r="O54" s="22" t="s">
        <v>71</v>
      </c>
      <c r="P54" s="39">
        <f>IF(L7="",0,IF(L7&gt;=S5,"DOI&gt;04",ROUND(J54*M54,2)))</f>
        <v>0</v>
      </c>
      <c r="R54" s="3"/>
      <c r="S54" s="3"/>
      <c r="T54" s="3"/>
      <c r="U54" s="9"/>
      <c r="V54" s="9"/>
      <c r="W54" s="17"/>
      <c r="X54" s="3"/>
      <c r="Y54" s="3"/>
      <c r="Z54" s="3"/>
      <c r="AA54" s="3"/>
      <c r="AB54" s="3"/>
      <c r="AC54" s="3"/>
      <c r="AD54" s="3"/>
      <c r="AE54" s="3"/>
      <c r="AF54" s="3"/>
      <c r="AG54" s="3"/>
    </row>
    <row r="55" spans="2:102" ht="18.75" customHeight="1" x14ac:dyDescent="0.65">
      <c r="B55" s="180" t="str">
        <f>IF(OR(P55="DOI&gt;04",P55=0,C46=0,C47=0),"",IF(P48&gt;P54,S38,IF(P54&gt;=P48,S39,"")))</f>
        <v/>
      </c>
      <c r="C55" s="180"/>
      <c r="D55" s="180"/>
      <c r="E55" s="180"/>
      <c r="F55" s="180"/>
      <c r="G55" s="180"/>
      <c r="H55" s="180"/>
      <c r="I55" s="180"/>
      <c r="J55" s="180"/>
      <c r="K55" s="180"/>
      <c r="L55" s="180"/>
      <c r="M55" s="180"/>
      <c r="N55" s="180"/>
      <c r="O55" s="180"/>
      <c r="P55" s="41">
        <f>IF(L7="",0,IF(L7&gt;=S5,"DOI&gt;04",MAX(P48,P54)))</f>
        <v>0</v>
      </c>
      <c r="R55" s="3"/>
      <c r="S55" s="3"/>
      <c r="T55" s="3"/>
      <c r="U55" s="3"/>
      <c r="V55" s="3"/>
      <c r="W55" s="3"/>
      <c r="X55" s="3"/>
      <c r="Y55" s="3"/>
      <c r="Z55" s="3"/>
      <c r="AA55" s="3"/>
      <c r="AB55" s="3"/>
      <c r="AC55" s="3"/>
      <c r="AD55" s="3"/>
      <c r="AE55" s="3"/>
      <c r="AF55" s="3"/>
      <c r="AG55" s="3"/>
    </row>
    <row r="56" spans="2:102" ht="27.75" customHeight="1" x14ac:dyDescent="0.65">
      <c r="B56" s="159" t="s">
        <v>90</v>
      </c>
      <c r="C56" s="160"/>
      <c r="D56" s="160"/>
      <c r="E56" s="160"/>
      <c r="F56" s="160"/>
      <c r="G56" s="160"/>
      <c r="H56" s="160"/>
      <c r="I56" s="160"/>
      <c r="J56" s="160"/>
      <c r="K56" s="160"/>
      <c r="L56" s="160"/>
      <c r="M56" s="160"/>
      <c r="N56" s="160"/>
      <c r="O56" s="160"/>
      <c r="P56" s="161"/>
      <c r="R56" s="3"/>
      <c r="S56" s="3"/>
      <c r="T56" s="3"/>
      <c r="U56" s="3"/>
      <c r="V56" s="3"/>
      <c r="W56" s="3"/>
      <c r="X56" s="3"/>
      <c r="Y56" s="3"/>
      <c r="Z56" s="3"/>
      <c r="AA56" s="3"/>
      <c r="AB56" s="3"/>
      <c r="AC56" s="3"/>
      <c r="AD56" s="3"/>
      <c r="AE56" s="3"/>
      <c r="AF56" s="3"/>
      <c r="AG56" s="3"/>
    </row>
    <row r="57" spans="2:102" ht="18" customHeight="1" x14ac:dyDescent="0.65">
      <c r="B57" s="34" t="s">
        <v>48</v>
      </c>
      <c r="C57" s="158"/>
      <c r="D57" s="158"/>
      <c r="E57" s="158"/>
      <c r="F57" s="158"/>
      <c r="G57" s="158"/>
      <c r="H57" s="158"/>
      <c r="I57" s="158"/>
      <c r="J57" s="158"/>
      <c r="K57" s="158"/>
      <c r="L57" s="158"/>
      <c r="M57" s="158"/>
      <c r="N57" s="158"/>
      <c r="P57" s="18"/>
      <c r="R57" s="3"/>
      <c r="S57" s="3"/>
      <c r="T57" s="3"/>
      <c r="U57" s="3"/>
      <c r="V57" s="3"/>
      <c r="W57" s="3"/>
      <c r="X57" s="3"/>
      <c r="Y57" s="3"/>
      <c r="Z57" s="3"/>
      <c r="AA57" s="3"/>
      <c r="AB57" s="3"/>
      <c r="AC57" s="3"/>
      <c r="AD57" s="3"/>
      <c r="AE57" s="3"/>
      <c r="AF57" s="3"/>
      <c r="AG57" s="3"/>
    </row>
    <row r="58" spans="2:102" x14ac:dyDescent="0.65">
      <c r="C58" s="1"/>
      <c r="D58" s="1"/>
      <c r="E58" s="1"/>
      <c r="F58" s="1"/>
      <c r="G58" s="1"/>
      <c r="R58" s="3"/>
      <c r="S58" s="3"/>
      <c r="T58" s="3"/>
      <c r="U58" s="3"/>
      <c r="V58" s="3"/>
      <c r="W58" s="3"/>
      <c r="X58" s="3"/>
      <c r="Y58" s="3"/>
      <c r="Z58" s="3"/>
      <c r="AA58" s="3"/>
      <c r="AB58" s="3"/>
      <c r="AC58" s="3"/>
      <c r="AD58" s="3"/>
      <c r="AE58" s="3"/>
      <c r="AF58" s="3"/>
      <c r="AG58" s="3"/>
    </row>
    <row r="59" spans="2:102" x14ac:dyDescent="0.65">
      <c r="C59" s="1"/>
      <c r="D59" s="1"/>
      <c r="E59" s="1"/>
      <c r="F59" s="1"/>
      <c r="G59" s="1"/>
      <c r="R59" s="3"/>
      <c r="S59" s="3"/>
      <c r="T59" s="3"/>
      <c r="U59" s="3"/>
      <c r="V59" s="3"/>
      <c r="W59" s="3"/>
      <c r="X59" s="3"/>
      <c r="Y59" s="3"/>
      <c r="Z59" s="3"/>
      <c r="AA59" s="3"/>
      <c r="AB59" s="3"/>
      <c r="AC59" s="3"/>
      <c r="AD59" s="3"/>
      <c r="AE59" s="3"/>
      <c r="AF59" s="3"/>
      <c r="AG59" s="3"/>
    </row>
    <row r="60" spans="2:102" x14ac:dyDescent="0.65">
      <c r="C60" s="1"/>
      <c r="D60" s="1"/>
      <c r="E60" s="1"/>
      <c r="F60" s="1"/>
      <c r="G60" s="1"/>
      <c r="R60" s="3"/>
      <c r="S60" s="3"/>
      <c r="T60" s="3"/>
      <c r="U60" s="3"/>
      <c r="V60" s="3"/>
      <c r="W60" s="3"/>
      <c r="X60" s="3"/>
      <c r="Y60" s="3"/>
      <c r="Z60" s="3"/>
      <c r="AA60" s="3"/>
      <c r="AB60" s="3"/>
      <c r="AC60" s="3"/>
      <c r="AD60" s="3"/>
      <c r="AE60" s="3"/>
      <c r="AF60" s="3"/>
      <c r="AG60" s="3"/>
    </row>
    <row r="61" spans="2:102" x14ac:dyDescent="0.65">
      <c r="C61" s="1"/>
      <c r="D61" s="1"/>
      <c r="E61" s="1"/>
      <c r="F61" s="1"/>
      <c r="G61" s="1"/>
      <c r="R61" s="3"/>
      <c r="S61" s="3"/>
      <c r="T61" s="3"/>
      <c r="U61" s="3"/>
      <c r="V61" s="3"/>
      <c r="W61" s="3"/>
      <c r="X61" s="3"/>
      <c r="Y61" s="3"/>
      <c r="Z61" s="3"/>
      <c r="AA61" s="3"/>
      <c r="AB61" s="3"/>
      <c r="AC61" s="3"/>
      <c r="AD61" s="3"/>
      <c r="AE61" s="3"/>
      <c r="AF61" s="3"/>
      <c r="AG61" s="3"/>
    </row>
    <row r="62" spans="2:102" x14ac:dyDescent="0.65">
      <c r="C62" s="1"/>
      <c r="D62" s="1"/>
      <c r="E62" s="1"/>
      <c r="F62" s="1"/>
      <c r="G62" s="1"/>
      <c r="R62" s="3"/>
      <c r="S62" s="3"/>
      <c r="T62" s="3"/>
      <c r="U62" s="3"/>
      <c r="V62" s="3"/>
      <c r="W62" s="3"/>
      <c r="X62" s="3"/>
      <c r="Y62" s="3"/>
      <c r="Z62" s="3"/>
      <c r="AA62" s="3"/>
      <c r="AB62" s="3"/>
      <c r="AC62" s="3"/>
      <c r="AD62" s="3"/>
      <c r="AE62" s="3"/>
      <c r="AF62" s="3"/>
      <c r="AG62" s="3"/>
    </row>
    <row r="63" spans="2:102" ht="15.75" hidden="1" x14ac:dyDescent="0.75">
      <c r="B63" s="15"/>
      <c r="C63" s="1"/>
      <c r="D63" s="1"/>
      <c r="E63" s="1"/>
      <c r="F63" s="1"/>
      <c r="G63" s="1"/>
      <c r="R63" s="3"/>
      <c r="S63" s="3"/>
      <c r="T63" s="3"/>
      <c r="U63" s="3"/>
      <c r="V63" s="3"/>
      <c r="W63" s="3"/>
      <c r="X63" s="3"/>
      <c r="Y63" s="3"/>
      <c r="Z63" s="3"/>
      <c r="AA63" s="3"/>
      <c r="AB63" s="3"/>
      <c r="AC63" s="3"/>
      <c r="AD63" s="3"/>
      <c r="AE63" s="3"/>
      <c r="AF63" s="3"/>
      <c r="AG63" s="3"/>
    </row>
    <row r="64" spans="2:102" hidden="1" x14ac:dyDescent="0.65">
      <c r="B64" s="2">
        <v>0</v>
      </c>
      <c r="C64" s="2">
        <v>1</v>
      </c>
      <c r="D64" s="1">
        <v>2</v>
      </c>
      <c r="E64" s="1">
        <v>3</v>
      </c>
      <c r="F64" s="2">
        <v>4</v>
      </c>
      <c r="G64" s="1">
        <v>5</v>
      </c>
      <c r="H64" s="1">
        <v>6</v>
      </c>
      <c r="I64" s="2">
        <v>7</v>
      </c>
      <c r="J64" s="1">
        <v>8</v>
      </c>
      <c r="K64" s="1">
        <v>9</v>
      </c>
      <c r="L64" s="2">
        <v>10</v>
      </c>
      <c r="M64" s="1">
        <v>11</v>
      </c>
      <c r="N64" s="1">
        <v>12</v>
      </c>
      <c r="O64" s="2">
        <v>13</v>
      </c>
      <c r="P64" s="1">
        <v>14</v>
      </c>
      <c r="Q64" s="14">
        <v>15</v>
      </c>
      <c r="R64" s="3">
        <v>16</v>
      </c>
      <c r="S64" s="13">
        <v>17</v>
      </c>
      <c r="T64" s="13">
        <v>18</v>
      </c>
      <c r="U64" s="3">
        <v>19</v>
      </c>
      <c r="V64" s="13">
        <v>20</v>
      </c>
      <c r="W64" s="13">
        <v>21</v>
      </c>
      <c r="X64" s="3">
        <v>22</v>
      </c>
      <c r="Y64" s="13">
        <v>23</v>
      </c>
      <c r="Z64" s="13">
        <v>24</v>
      </c>
      <c r="AA64" s="3">
        <v>25</v>
      </c>
      <c r="AB64" s="13">
        <v>26</v>
      </c>
      <c r="AC64" s="13">
        <v>27</v>
      </c>
      <c r="AD64" s="3">
        <v>28</v>
      </c>
      <c r="AE64" s="13">
        <v>29</v>
      </c>
      <c r="AF64" s="13">
        <v>30</v>
      </c>
      <c r="AG64" s="3">
        <v>31</v>
      </c>
      <c r="AH64" s="14">
        <v>32</v>
      </c>
      <c r="AI64" s="14">
        <v>33</v>
      </c>
      <c r="AJ64" s="2">
        <v>34</v>
      </c>
      <c r="AK64" s="14">
        <v>35</v>
      </c>
      <c r="AL64" s="14">
        <v>36</v>
      </c>
      <c r="AM64" s="2">
        <v>37</v>
      </c>
      <c r="AN64" s="14">
        <v>38</v>
      </c>
      <c r="AO64" s="14">
        <v>39</v>
      </c>
      <c r="AP64" s="2">
        <v>40</v>
      </c>
      <c r="AQ64" s="14">
        <v>41</v>
      </c>
      <c r="AR64" s="14">
        <v>42</v>
      </c>
      <c r="AS64" s="2">
        <v>43</v>
      </c>
      <c r="AT64" s="14">
        <v>44</v>
      </c>
      <c r="AU64" s="14">
        <v>45</v>
      </c>
      <c r="AV64" s="2">
        <v>46</v>
      </c>
      <c r="AW64" s="14">
        <v>47</v>
      </c>
      <c r="AX64" s="14">
        <v>48</v>
      </c>
      <c r="AY64" s="2">
        <v>49</v>
      </c>
      <c r="AZ64" s="14">
        <v>50</v>
      </c>
      <c r="BA64" s="14">
        <v>51</v>
      </c>
      <c r="BB64" s="2">
        <v>52</v>
      </c>
      <c r="BC64" s="14">
        <v>53</v>
      </c>
      <c r="BD64" s="14">
        <v>54</v>
      </c>
      <c r="BE64" s="2">
        <v>55</v>
      </c>
      <c r="BF64" s="14">
        <v>56</v>
      </c>
      <c r="BG64" s="14">
        <v>57</v>
      </c>
      <c r="BH64" s="2">
        <v>58</v>
      </c>
      <c r="BI64" s="14">
        <v>59</v>
      </c>
      <c r="BJ64" s="14">
        <v>60</v>
      </c>
      <c r="BK64" s="2">
        <v>61</v>
      </c>
      <c r="BL64" s="14">
        <v>62</v>
      </c>
      <c r="BM64" s="14">
        <v>63</v>
      </c>
      <c r="BN64" s="2">
        <v>64</v>
      </c>
      <c r="BO64" s="14">
        <v>65</v>
      </c>
      <c r="BP64" s="14">
        <v>66</v>
      </c>
      <c r="BQ64" s="2">
        <v>67</v>
      </c>
      <c r="BR64" s="14">
        <v>68</v>
      </c>
      <c r="BS64" s="14">
        <v>69</v>
      </c>
      <c r="BT64" s="2">
        <v>70</v>
      </c>
      <c r="BU64" s="14">
        <v>71</v>
      </c>
      <c r="BV64" s="14">
        <v>72</v>
      </c>
      <c r="BW64" s="2">
        <v>73</v>
      </c>
      <c r="BX64" s="14">
        <v>74</v>
      </c>
      <c r="BY64" s="14">
        <v>75</v>
      </c>
      <c r="BZ64" s="2">
        <v>76</v>
      </c>
      <c r="CA64" s="14">
        <v>77</v>
      </c>
      <c r="CB64" s="14">
        <v>78</v>
      </c>
      <c r="CC64" s="2">
        <v>79</v>
      </c>
      <c r="CD64" s="14">
        <v>80</v>
      </c>
      <c r="CE64" s="14">
        <v>81</v>
      </c>
      <c r="CF64" s="2">
        <v>82</v>
      </c>
      <c r="CG64" s="14">
        <v>83</v>
      </c>
      <c r="CH64" s="14">
        <v>84</v>
      </c>
      <c r="CI64" s="2">
        <v>85</v>
      </c>
      <c r="CJ64" s="14">
        <v>86</v>
      </c>
      <c r="CK64" s="14">
        <v>87</v>
      </c>
      <c r="CL64" s="2">
        <v>88</v>
      </c>
      <c r="CM64" s="14">
        <v>89</v>
      </c>
      <c r="CN64" s="14">
        <v>90</v>
      </c>
      <c r="CO64" s="2">
        <v>91</v>
      </c>
      <c r="CP64" s="14">
        <v>92</v>
      </c>
      <c r="CQ64" s="14">
        <v>93</v>
      </c>
      <c r="CR64" s="2">
        <v>94</v>
      </c>
      <c r="CS64" s="14">
        <v>95</v>
      </c>
      <c r="CT64" s="14">
        <v>96</v>
      </c>
      <c r="CU64" s="2">
        <v>97</v>
      </c>
      <c r="CV64" s="14">
        <v>98</v>
      </c>
      <c r="CW64" s="14">
        <v>99</v>
      </c>
      <c r="CX64" s="2">
        <v>100</v>
      </c>
    </row>
    <row r="65" spans="2:33" ht="14.5" hidden="1" x14ac:dyDescent="0.7">
      <c r="B65" s="16"/>
      <c r="C65" s="1"/>
      <c r="D65" s="1"/>
      <c r="E65" s="1"/>
      <c r="F65" s="1"/>
      <c r="G65" s="1"/>
      <c r="R65" s="3"/>
      <c r="S65" s="3"/>
      <c r="T65" s="3"/>
      <c r="U65" s="3"/>
      <c r="V65" s="3"/>
      <c r="W65" s="3"/>
      <c r="X65" s="3"/>
      <c r="Y65" s="3"/>
      <c r="Z65" s="3"/>
      <c r="AA65" s="3"/>
      <c r="AB65" s="3"/>
      <c r="AC65" s="3"/>
      <c r="AD65" s="3"/>
      <c r="AE65" s="3"/>
      <c r="AF65" s="3"/>
      <c r="AG65" s="3"/>
    </row>
    <row r="66" spans="2:33" x14ac:dyDescent="0.65">
      <c r="C66" s="1"/>
      <c r="D66" s="1"/>
      <c r="E66" s="1"/>
      <c r="F66" s="1"/>
      <c r="G66" s="1"/>
      <c r="R66" s="3"/>
      <c r="S66" s="3"/>
      <c r="T66" s="3"/>
      <c r="U66" s="3"/>
      <c r="V66" s="3"/>
      <c r="W66" s="3"/>
      <c r="X66" s="3"/>
      <c r="Y66" s="3"/>
      <c r="Z66" s="3"/>
      <c r="AA66" s="3"/>
      <c r="AB66" s="3"/>
      <c r="AC66" s="3"/>
      <c r="AD66" s="3"/>
      <c r="AE66" s="3"/>
      <c r="AF66" s="3"/>
      <c r="AG66" s="3"/>
    </row>
    <row r="67" spans="2:33" x14ac:dyDescent="0.65">
      <c r="R67" s="3"/>
      <c r="S67" s="3"/>
      <c r="T67" s="3"/>
      <c r="U67" s="3"/>
      <c r="V67" s="3"/>
      <c r="W67" s="3"/>
      <c r="X67" s="3"/>
      <c r="Y67" s="3"/>
      <c r="Z67" s="3"/>
      <c r="AA67" s="3"/>
      <c r="AB67" s="3"/>
      <c r="AC67" s="3"/>
      <c r="AD67" s="3"/>
      <c r="AE67" s="3"/>
      <c r="AF67" s="3"/>
      <c r="AG67" s="3"/>
    </row>
    <row r="68" spans="2:33" x14ac:dyDescent="0.65">
      <c r="R68" s="3"/>
      <c r="S68" s="3"/>
      <c r="T68" s="3"/>
      <c r="U68" s="3"/>
      <c r="V68" s="3"/>
      <c r="W68" s="3"/>
      <c r="X68" s="3"/>
      <c r="Y68" s="3"/>
      <c r="Z68" s="3"/>
      <c r="AA68" s="3"/>
      <c r="AB68" s="3"/>
      <c r="AC68" s="3"/>
      <c r="AD68" s="3"/>
      <c r="AE68" s="3"/>
      <c r="AF68" s="3"/>
      <c r="AG68" s="3"/>
    </row>
    <row r="69" spans="2:33" x14ac:dyDescent="0.65">
      <c r="R69" s="3"/>
      <c r="S69" s="3"/>
      <c r="T69" s="3"/>
      <c r="U69" s="3"/>
      <c r="V69" s="3"/>
      <c r="W69" s="3"/>
      <c r="X69" s="3"/>
      <c r="Y69" s="3"/>
      <c r="Z69" s="3"/>
      <c r="AA69" s="3"/>
      <c r="AB69" s="3"/>
      <c r="AC69" s="3"/>
      <c r="AD69" s="3"/>
      <c r="AE69" s="3"/>
      <c r="AF69" s="3"/>
      <c r="AG69" s="3"/>
    </row>
    <row r="70" spans="2:33" x14ac:dyDescent="0.65">
      <c r="R70" s="3"/>
      <c r="S70" s="3"/>
      <c r="T70" s="3"/>
      <c r="U70" s="3"/>
      <c r="V70" s="3"/>
      <c r="W70" s="3"/>
      <c r="X70" s="3"/>
      <c r="Y70" s="3"/>
      <c r="Z70" s="3"/>
      <c r="AA70" s="3"/>
      <c r="AB70" s="3"/>
      <c r="AC70" s="3"/>
      <c r="AD70" s="3"/>
      <c r="AE70" s="3"/>
      <c r="AF70" s="3"/>
      <c r="AG70" s="3"/>
    </row>
    <row r="71" spans="2:33" x14ac:dyDescent="0.65">
      <c r="R71" s="3"/>
      <c r="S71" s="3"/>
      <c r="T71" s="3"/>
      <c r="U71" s="3"/>
      <c r="V71" s="3"/>
      <c r="W71" s="3"/>
      <c r="X71" s="3"/>
      <c r="Y71" s="3"/>
      <c r="Z71" s="3"/>
      <c r="AA71" s="3"/>
      <c r="AB71" s="3"/>
      <c r="AC71" s="3"/>
      <c r="AD71" s="3"/>
      <c r="AE71" s="3"/>
      <c r="AF71" s="3"/>
      <c r="AG71" s="3"/>
    </row>
    <row r="72" spans="2:33" x14ac:dyDescent="0.65">
      <c r="R72" s="3"/>
      <c r="S72" s="3"/>
      <c r="T72" s="3"/>
      <c r="U72" s="3"/>
      <c r="V72" s="3"/>
      <c r="W72" s="3"/>
      <c r="X72" s="3"/>
      <c r="Y72" s="3"/>
      <c r="Z72" s="3"/>
      <c r="AA72" s="3"/>
      <c r="AB72" s="3"/>
      <c r="AC72" s="3"/>
      <c r="AD72" s="3"/>
      <c r="AE72" s="3"/>
      <c r="AF72" s="3"/>
      <c r="AG72" s="3"/>
    </row>
    <row r="73" spans="2:33" x14ac:dyDescent="0.65">
      <c r="R73" s="3"/>
      <c r="S73" s="3"/>
      <c r="T73" s="3"/>
      <c r="U73" s="3"/>
      <c r="V73" s="3"/>
      <c r="W73" s="3"/>
      <c r="X73" s="3"/>
      <c r="Y73" s="3"/>
      <c r="Z73" s="3"/>
      <c r="AA73" s="3"/>
      <c r="AB73" s="3"/>
      <c r="AC73" s="3"/>
      <c r="AD73" s="3"/>
      <c r="AE73" s="3"/>
      <c r="AF73" s="3"/>
      <c r="AG73" s="3"/>
    </row>
    <row r="74" spans="2:33" x14ac:dyDescent="0.65">
      <c r="R74" s="3"/>
      <c r="S74" s="3"/>
      <c r="T74" s="3"/>
      <c r="U74" s="3"/>
      <c r="V74" s="3"/>
      <c r="W74" s="3"/>
      <c r="X74" s="3"/>
      <c r="Y74" s="3"/>
      <c r="Z74" s="3"/>
      <c r="AA74" s="3"/>
      <c r="AB74" s="3"/>
      <c r="AC74" s="3"/>
      <c r="AD74" s="3"/>
      <c r="AE74" s="3"/>
      <c r="AF74" s="3"/>
      <c r="AG74" s="3"/>
    </row>
    <row r="75" spans="2:33" x14ac:dyDescent="0.65">
      <c r="R75" s="3"/>
      <c r="S75" s="3"/>
      <c r="T75" s="3"/>
      <c r="U75" s="3"/>
      <c r="V75" s="3"/>
      <c r="W75" s="3"/>
      <c r="X75" s="3"/>
      <c r="Y75" s="3"/>
      <c r="Z75" s="3"/>
      <c r="AA75" s="3"/>
      <c r="AB75" s="3"/>
      <c r="AC75" s="3"/>
      <c r="AD75" s="3"/>
      <c r="AE75" s="3"/>
      <c r="AF75" s="3"/>
      <c r="AG75" s="3"/>
    </row>
    <row r="76" spans="2:33" x14ac:dyDescent="0.65">
      <c r="R76" s="3"/>
      <c r="S76" s="3"/>
      <c r="T76" s="3"/>
      <c r="U76" s="3"/>
      <c r="V76" s="3"/>
      <c r="W76" s="3"/>
      <c r="X76" s="3"/>
      <c r="Y76" s="3"/>
      <c r="Z76" s="3"/>
      <c r="AA76" s="3"/>
      <c r="AB76" s="3"/>
      <c r="AC76" s="3"/>
      <c r="AD76" s="3"/>
      <c r="AE76" s="3"/>
      <c r="AF76" s="3"/>
      <c r="AG76" s="3"/>
    </row>
    <row r="77" spans="2:33" x14ac:dyDescent="0.65">
      <c r="R77" s="3"/>
      <c r="S77" s="3"/>
      <c r="T77" s="3"/>
      <c r="U77" s="3"/>
      <c r="V77" s="3"/>
      <c r="W77" s="3"/>
      <c r="X77" s="3"/>
      <c r="Y77" s="3"/>
      <c r="Z77" s="3"/>
      <c r="AA77" s="3"/>
      <c r="AB77" s="3"/>
      <c r="AC77" s="3"/>
      <c r="AD77" s="3"/>
      <c r="AE77" s="3"/>
      <c r="AF77" s="3"/>
      <c r="AG77" s="3"/>
    </row>
    <row r="78" spans="2:33" x14ac:dyDescent="0.65">
      <c r="R78" s="3"/>
      <c r="S78" s="3"/>
      <c r="T78" s="3"/>
      <c r="U78" s="3"/>
      <c r="V78" s="3"/>
      <c r="W78" s="3"/>
      <c r="X78" s="3"/>
      <c r="Y78" s="3"/>
      <c r="Z78" s="3"/>
      <c r="AA78" s="3"/>
      <c r="AB78" s="3"/>
      <c r="AC78" s="3"/>
      <c r="AD78" s="3"/>
      <c r="AE78" s="3"/>
      <c r="AF78" s="3"/>
      <c r="AG78" s="3"/>
    </row>
    <row r="79" spans="2:33" x14ac:dyDescent="0.65">
      <c r="R79" s="3"/>
      <c r="S79" s="3"/>
      <c r="T79" s="3"/>
      <c r="U79" s="3"/>
      <c r="V79" s="3"/>
      <c r="W79" s="3"/>
      <c r="X79" s="3"/>
      <c r="Y79" s="3"/>
      <c r="Z79" s="3"/>
      <c r="AA79" s="3"/>
      <c r="AB79" s="3"/>
      <c r="AC79" s="3"/>
      <c r="AD79" s="3"/>
      <c r="AE79" s="3"/>
      <c r="AF79" s="3"/>
      <c r="AG79" s="3"/>
    </row>
    <row r="80" spans="2:33" x14ac:dyDescent="0.65">
      <c r="R80" s="3"/>
      <c r="S80" s="3"/>
      <c r="T80" s="19"/>
      <c r="U80" s="3"/>
      <c r="V80" s="3"/>
      <c r="W80" s="3"/>
      <c r="X80" s="3"/>
      <c r="Y80" s="3"/>
      <c r="Z80" s="3"/>
      <c r="AA80" s="3"/>
      <c r="AB80" s="3"/>
      <c r="AC80" s="3"/>
      <c r="AD80" s="3"/>
      <c r="AE80" s="3"/>
      <c r="AF80" s="3"/>
      <c r="AG80" s="3"/>
    </row>
    <row r="81" spans="18:33" x14ac:dyDescent="0.65">
      <c r="R81" s="3"/>
      <c r="S81" s="3"/>
      <c r="T81" s="3"/>
      <c r="U81" s="3"/>
      <c r="V81" s="3"/>
      <c r="W81" s="3"/>
      <c r="X81" s="3"/>
      <c r="Y81" s="3"/>
      <c r="Z81" s="3"/>
      <c r="AA81" s="3"/>
      <c r="AB81" s="3"/>
      <c r="AC81" s="3"/>
      <c r="AD81" s="3"/>
      <c r="AE81" s="3"/>
      <c r="AF81" s="3"/>
      <c r="AG81" s="3"/>
    </row>
    <row r="82" spans="18:33" x14ac:dyDescent="0.65">
      <c r="R82" s="3"/>
      <c r="S82" s="3"/>
      <c r="T82" s="3"/>
      <c r="U82" s="3"/>
      <c r="V82" s="3"/>
      <c r="W82" s="3"/>
      <c r="X82" s="3"/>
      <c r="Y82" s="3"/>
      <c r="Z82" s="3"/>
      <c r="AA82" s="3"/>
      <c r="AB82" s="3"/>
      <c r="AC82" s="3"/>
      <c r="AD82" s="3"/>
      <c r="AE82" s="3"/>
      <c r="AF82" s="3"/>
      <c r="AG82" s="3"/>
    </row>
    <row r="83" spans="18:33" x14ac:dyDescent="0.65">
      <c r="R83" s="3"/>
      <c r="S83" s="3"/>
      <c r="T83" s="3"/>
      <c r="U83" s="3"/>
      <c r="V83" s="3"/>
      <c r="W83" s="3"/>
      <c r="X83" s="3"/>
      <c r="Y83" s="3"/>
      <c r="Z83" s="3"/>
      <c r="AA83" s="3"/>
      <c r="AB83" s="3"/>
      <c r="AC83" s="3"/>
      <c r="AD83" s="3"/>
      <c r="AE83" s="3"/>
      <c r="AF83" s="3"/>
      <c r="AG83" s="3"/>
    </row>
    <row r="84" spans="18:33" x14ac:dyDescent="0.65">
      <c r="R84" s="3"/>
      <c r="S84" s="3"/>
      <c r="T84" s="3"/>
      <c r="U84" s="3"/>
      <c r="V84" s="3"/>
      <c r="W84" s="3"/>
      <c r="X84" s="3"/>
      <c r="Y84" s="3"/>
      <c r="Z84" s="3"/>
      <c r="AA84" s="3"/>
      <c r="AB84" s="3"/>
      <c r="AC84" s="3"/>
      <c r="AD84" s="3"/>
      <c r="AE84" s="3"/>
      <c r="AF84" s="3"/>
      <c r="AG84" s="3"/>
    </row>
    <row r="85" spans="18:33" x14ac:dyDescent="0.65">
      <c r="R85" s="3"/>
      <c r="S85" s="3"/>
      <c r="T85" s="3"/>
      <c r="U85" s="3"/>
      <c r="V85" s="3"/>
      <c r="W85" s="3"/>
      <c r="X85" s="3"/>
      <c r="Y85" s="3"/>
      <c r="Z85" s="3"/>
      <c r="AA85" s="3"/>
      <c r="AB85" s="3"/>
      <c r="AC85" s="3"/>
      <c r="AD85" s="3"/>
      <c r="AE85" s="3"/>
      <c r="AF85" s="3"/>
      <c r="AG85" s="3"/>
    </row>
    <row r="86" spans="18:33" x14ac:dyDescent="0.65">
      <c r="R86" s="3"/>
      <c r="S86" s="3"/>
      <c r="T86" s="3"/>
      <c r="U86" s="3"/>
      <c r="V86" s="3"/>
      <c r="W86" s="3"/>
      <c r="X86" s="3"/>
      <c r="Y86" s="3"/>
      <c r="Z86" s="3"/>
      <c r="AA86" s="3"/>
      <c r="AB86" s="3"/>
      <c r="AC86" s="3"/>
      <c r="AD86" s="3"/>
      <c r="AE86" s="3"/>
      <c r="AF86" s="3"/>
      <c r="AG86" s="3"/>
    </row>
    <row r="87" spans="18:33" x14ac:dyDescent="0.65">
      <c r="R87" s="3"/>
      <c r="S87" s="3"/>
      <c r="T87" s="3"/>
      <c r="U87" s="3"/>
      <c r="V87" s="3"/>
      <c r="W87" s="3"/>
      <c r="X87" s="3"/>
      <c r="Y87" s="3"/>
      <c r="Z87" s="3"/>
      <c r="AA87" s="3"/>
      <c r="AB87" s="3"/>
      <c r="AC87" s="3"/>
      <c r="AD87" s="3"/>
      <c r="AE87" s="3"/>
      <c r="AF87" s="3"/>
      <c r="AG87" s="3"/>
    </row>
    <row r="88" spans="18:33" x14ac:dyDescent="0.65">
      <c r="R88" s="3"/>
      <c r="S88" s="3"/>
      <c r="T88" s="3"/>
      <c r="U88" s="3"/>
      <c r="V88" s="3"/>
      <c r="W88" s="3"/>
      <c r="X88" s="3"/>
      <c r="Y88" s="3"/>
      <c r="Z88" s="3"/>
      <c r="AA88" s="3"/>
      <c r="AB88" s="3"/>
      <c r="AC88" s="3"/>
      <c r="AD88" s="3"/>
      <c r="AE88" s="3"/>
      <c r="AF88" s="3"/>
      <c r="AG88" s="3"/>
    </row>
    <row r="89" spans="18:33" x14ac:dyDescent="0.65">
      <c r="R89" s="3"/>
      <c r="S89" s="3"/>
      <c r="T89" s="3"/>
      <c r="U89" s="3"/>
      <c r="V89" s="3"/>
      <c r="W89" s="3"/>
      <c r="X89" s="3"/>
      <c r="Y89" s="3"/>
      <c r="Z89" s="3"/>
      <c r="AA89" s="3"/>
      <c r="AB89" s="3"/>
      <c r="AC89" s="3"/>
      <c r="AD89" s="3"/>
      <c r="AE89" s="3"/>
      <c r="AF89" s="3"/>
      <c r="AG89" s="3"/>
    </row>
    <row r="90" spans="18:33" x14ac:dyDescent="0.65">
      <c r="R90" s="3"/>
      <c r="S90" s="3"/>
      <c r="T90" s="3"/>
      <c r="U90" s="3"/>
      <c r="V90" s="3"/>
      <c r="W90" s="3"/>
      <c r="X90" s="3"/>
      <c r="Y90" s="3"/>
      <c r="Z90" s="3"/>
      <c r="AA90" s="3"/>
      <c r="AB90" s="3"/>
      <c r="AC90" s="3"/>
      <c r="AD90" s="3"/>
      <c r="AE90" s="3"/>
      <c r="AF90" s="3"/>
      <c r="AG90" s="3"/>
    </row>
    <row r="91" spans="18:33" x14ac:dyDescent="0.65">
      <c r="R91" s="3"/>
      <c r="S91" s="3"/>
      <c r="T91" s="3"/>
      <c r="U91" s="3"/>
      <c r="V91" s="3"/>
      <c r="W91" s="3"/>
      <c r="X91" s="3"/>
      <c r="Y91" s="3"/>
      <c r="Z91" s="3"/>
      <c r="AA91" s="3"/>
      <c r="AB91" s="3"/>
      <c r="AC91" s="3"/>
      <c r="AD91" s="3"/>
      <c r="AE91" s="3"/>
      <c r="AF91" s="3"/>
      <c r="AG91" s="3"/>
    </row>
    <row r="92" spans="18:33" x14ac:dyDescent="0.65">
      <c r="R92" s="3"/>
      <c r="S92" s="3"/>
      <c r="T92" s="3"/>
      <c r="U92" s="3"/>
      <c r="V92" s="3"/>
      <c r="W92" s="3"/>
      <c r="X92" s="3"/>
      <c r="Y92" s="3"/>
      <c r="Z92" s="3"/>
      <c r="AA92" s="3"/>
      <c r="AB92" s="3"/>
      <c r="AC92" s="3"/>
      <c r="AD92" s="3"/>
      <c r="AE92" s="3"/>
      <c r="AF92" s="3"/>
      <c r="AG92" s="3"/>
    </row>
    <row r="93" spans="18:33" x14ac:dyDescent="0.65">
      <c r="R93" s="3"/>
      <c r="S93" s="3"/>
      <c r="T93" s="3"/>
      <c r="U93" s="3"/>
      <c r="V93" s="3"/>
      <c r="W93" s="3"/>
      <c r="X93" s="3"/>
      <c r="Y93" s="3"/>
      <c r="Z93" s="3"/>
      <c r="AA93" s="3"/>
      <c r="AB93" s="3"/>
      <c r="AC93" s="3"/>
      <c r="AD93" s="3"/>
      <c r="AE93" s="3"/>
      <c r="AF93" s="3"/>
      <c r="AG93" s="3"/>
    </row>
    <row r="94" spans="18:33" x14ac:dyDescent="0.65">
      <c r="R94" s="3"/>
      <c r="S94" s="3"/>
      <c r="T94" s="3"/>
      <c r="U94" s="3"/>
      <c r="V94" s="3"/>
      <c r="W94" s="3"/>
      <c r="X94" s="3"/>
      <c r="Y94" s="3"/>
      <c r="Z94" s="3"/>
      <c r="AA94" s="3"/>
      <c r="AB94" s="3"/>
      <c r="AC94" s="3"/>
      <c r="AD94" s="3"/>
      <c r="AE94" s="3"/>
      <c r="AF94" s="3"/>
      <c r="AG94" s="3"/>
    </row>
    <row r="95" spans="18:33" x14ac:dyDescent="0.65">
      <c r="R95" s="3"/>
      <c r="S95" s="3"/>
      <c r="T95" s="3"/>
      <c r="U95" s="3"/>
      <c r="V95" s="3"/>
      <c r="W95" s="3"/>
      <c r="X95" s="3"/>
      <c r="Y95" s="3"/>
      <c r="Z95" s="3"/>
      <c r="AA95" s="3"/>
      <c r="AB95" s="3"/>
      <c r="AC95" s="3"/>
      <c r="AD95" s="3"/>
      <c r="AE95" s="3"/>
      <c r="AF95" s="3"/>
      <c r="AG95" s="3"/>
    </row>
    <row r="96" spans="18:33" x14ac:dyDescent="0.65">
      <c r="R96" s="3"/>
      <c r="S96" s="3"/>
      <c r="T96" s="3"/>
      <c r="U96" s="3"/>
      <c r="V96" s="3"/>
      <c r="W96" s="3"/>
      <c r="X96" s="3"/>
      <c r="Y96" s="3"/>
      <c r="Z96" s="3"/>
      <c r="AA96" s="3"/>
      <c r="AB96" s="3"/>
      <c r="AC96" s="3"/>
      <c r="AD96" s="3"/>
      <c r="AE96" s="3"/>
      <c r="AF96" s="3"/>
      <c r="AG96" s="3"/>
    </row>
    <row r="97" spans="18:33" x14ac:dyDescent="0.65">
      <c r="R97" s="3"/>
      <c r="S97" s="3"/>
      <c r="T97" s="3"/>
      <c r="U97" s="3"/>
      <c r="V97" s="3"/>
      <c r="W97" s="3"/>
      <c r="X97" s="3"/>
      <c r="Y97" s="3"/>
      <c r="Z97" s="3"/>
      <c r="AA97" s="3"/>
      <c r="AB97" s="3"/>
      <c r="AC97" s="3"/>
      <c r="AD97" s="3"/>
      <c r="AE97" s="3"/>
      <c r="AF97" s="3"/>
      <c r="AG97" s="3"/>
    </row>
    <row r="98" spans="18:33" x14ac:dyDescent="0.65">
      <c r="R98" s="3"/>
      <c r="S98" s="3"/>
      <c r="T98" s="3"/>
      <c r="U98" s="3"/>
      <c r="V98" s="3"/>
      <c r="W98" s="3"/>
      <c r="X98" s="3"/>
      <c r="Y98" s="3"/>
      <c r="Z98" s="3"/>
      <c r="AA98" s="3"/>
      <c r="AB98" s="3"/>
      <c r="AC98" s="3"/>
      <c r="AD98" s="3"/>
      <c r="AE98" s="3"/>
      <c r="AF98" s="3"/>
      <c r="AG98" s="3"/>
    </row>
    <row r="99" spans="18:33" x14ac:dyDescent="0.65">
      <c r="R99" s="3"/>
      <c r="S99" s="3"/>
      <c r="T99" s="3"/>
      <c r="U99" s="3"/>
      <c r="V99" s="3"/>
      <c r="W99" s="3"/>
      <c r="X99" s="3"/>
      <c r="Y99" s="3"/>
      <c r="Z99" s="3"/>
      <c r="AA99" s="3"/>
      <c r="AB99" s="3"/>
      <c r="AC99" s="3"/>
      <c r="AD99" s="3"/>
      <c r="AE99" s="3"/>
      <c r="AF99" s="3"/>
      <c r="AG99" s="3"/>
    </row>
    <row r="100" spans="18:33" x14ac:dyDescent="0.65">
      <c r="R100" s="3"/>
      <c r="S100" s="3"/>
      <c r="T100" s="3"/>
      <c r="U100" s="3"/>
      <c r="V100" s="3"/>
      <c r="W100" s="3"/>
      <c r="X100" s="3"/>
      <c r="Y100" s="3"/>
      <c r="Z100" s="3"/>
      <c r="AA100" s="3"/>
      <c r="AB100" s="3"/>
      <c r="AC100" s="3"/>
      <c r="AD100" s="3"/>
      <c r="AE100" s="3"/>
      <c r="AF100" s="3"/>
      <c r="AG100" s="3"/>
    </row>
    <row r="101" spans="18:33" x14ac:dyDescent="0.65">
      <c r="R101" s="3"/>
      <c r="S101" s="3"/>
      <c r="T101" s="3"/>
      <c r="U101" s="3"/>
      <c r="V101" s="3"/>
      <c r="W101" s="3"/>
      <c r="X101" s="3"/>
      <c r="Y101" s="3"/>
      <c r="Z101" s="3"/>
      <c r="AA101" s="3"/>
      <c r="AB101" s="3"/>
      <c r="AC101" s="3"/>
      <c r="AD101" s="3"/>
      <c r="AE101" s="3"/>
      <c r="AF101" s="3"/>
      <c r="AG101" s="3"/>
    </row>
    <row r="102" spans="18:33" x14ac:dyDescent="0.65">
      <c r="R102" s="3"/>
      <c r="S102" s="3"/>
      <c r="T102" s="3"/>
      <c r="U102" s="3"/>
      <c r="V102" s="3"/>
      <c r="W102" s="3"/>
      <c r="X102" s="3"/>
      <c r="Y102" s="3"/>
      <c r="Z102" s="3"/>
      <c r="AA102" s="3"/>
      <c r="AB102" s="3"/>
      <c r="AC102" s="3"/>
      <c r="AD102" s="3"/>
      <c r="AE102" s="3"/>
      <c r="AF102" s="3"/>
      <c r="AG102" s="3"/>
    </row>
    <row r="103" spans="18:33" x14ac:dyDescent="0.65">
      <c r="R103" s="3"/>
      <c r="S103" s="3"/>
      <c r="T103" s="3"/>
      <c r="U103" s="3"/>
      <c r="V103" s="3"/>
      <c r="W103" s="3"/>
      <c r="X103" s="3"/>
      <c r="Y103" s="3"/>
      <c r="Z103" s="3"/>
      <c r="AA103" s="3"/>
      <c r="AB103" s="3"/>
      <c r="AC103" s="3"/>
      <c r="AD103" s="3"/>
      <c r="AE103" s="3"/>
      <c r="AF103" s="3"/>
      <c r="AG103" s="3"/>
    </row>
    <row r="104" spans="18:33" x14ac:dyDescent="0.65">
      <c r="R104" s="3"/>
      <c r="S104" s="3"/>
      <c r="T104" s="3"/>
      <c r="U104" s="3"/>
      <c r="V104" s="3"/>
      <c r="W104" s="3"/>
      <c r="X104" s="3"/>
      <c r="Y104" s="3"/>
      <c r="Z104" s="3"/>
      <c r="AA104" s="3"/>
      <c r="AB104" s="3"/>
      <c r="AC104" s="3"/>
      <c r="AD104" s="3"/>
      <c r="AE104" s="3"/>
      <c r="AF104" s="3"/>
      <c r="AG104" s="3"/>
    </row>
    <row r="105" spans="18:33" x14ac:dyDescent="0.65">
      <c r="R105" s="3"/>
      <c r="S105" s="3"/>
      <c r="T105" s="3"/>
      <c r="U105" s="3"/>
      <c r="V105" s="3"/>
      <c r="W105" s="3"/>
      <c r="X105" s="3"/>
      <c r="Y105" s="3"/>
      <c r="Z105" s="3"/>
      <c r="AA105" s="3"/>
      <c r="AB105" s="3"/>
      <c r="AC105" s="3"/>
      <c r="AD105" s="3"/>
      <c r="AE105" s="3"/>
      <c r="AF105" s="3"/>
      <c r="AG105" s="3"/>
    </row>
    <row r="106" spans="18:33" x14ac:dyDescent="0.65">
      <c r="R106" s="3"/>
      <c r="S106" s="3"/>
      <c r="T106" s="3"/>
      <c r="U106" s="3"/>
      <c r="V106" s="3"/>
      <c r="W106" s="3"/>
      <c r="X106" s="3"/>
      <c r="Y106" s="3"/>
      <c r="Z106" s="3"/>
      <c r="AA106" s="3"/>
      <c r="AB106" s="3"/>
      <c r="AC106" s="3"/>
      <c r="AD106" s="3"/>
      <c r="AE106" s="3"/>
      <c r="AF106" s="3"/>
      <c r="AG106" s="3"/>
    </row>
    <row r="107" spans="18:33" x14ac:dyDescent="0.65">
      <c r="R107" s="3"/>
      <c r="S107" s="3"/>
      <c r="T107" s="3"/>
      <c r="U107" s="3"/>
      <c r="V107" s="3"/>
      <c r="W107" s="3"/>
      <c r="X107" s="3"/>
      <c r="Y107" s="3"/>
      <c r="Z107" s="3"/>
      <c r="AA107" s="3"/>
      <c r="AB107" s="3"/>
      <c r="AC107" s="3"/>
      <c r="AD107" s="3"/>
      <c r="AE107" s="3"/>
      <c r="AF107" s="3"/>
      <c r="AG107" s="3"/>
    </row>
    <row r="108" spans="18:33" x14ac:dyDescent="0.65">
      <c r="R108" s="3"/>
      <c r="S108" s="3"/>
      <c r="T108" s="3"/>
      <c r="U108" s="3"/>
      <c r="V108" s="3"/>
      <c r="W108" s="3"/>
      <c r="X108" s="3"/>
      <c r="Y108" s="3"/>
      <c r="Z108" s="3"/>
      <c r="AA108" s="3"/>
      <c r="AB108" s="3"/>
      <c r="AC108" s="3"/>
      <c r="AD108" s="3"/>
      <c r="AE108" s="3"/>
      <c r="AF108" s="3"/>
      <c r="AG108" s="3"/>
    </row>
    <row r="109" spans="18:33" x14ac:dyDescent="0.65">
      <c r="R109" s="3"/>
      <c r="S109" s="3"/>
      <c r="T109" s="3"/>
      <c r="U109" s="3"/>
      <c r="V109" s="3"/>
      <c r="W109" s="3"/>
      <c r="X109" s="3"/>
      <c r="Y109" s="3"/>
      <c r="Z109" s="3"/>
      <c r="AA109" s="3"/>
      <c r="AB109" s="3"/>
      <c r="AC109" s="3"/>
      <c r="AD109" s="3"/>
      <c r="AE109" s="3"/>
      <c r="AF109" s="3"/>
      <c r="AG109" s="3"/>
    </row>
    <row r="110" spans="18:33" x14ac:dyDescent="0.65">
      <c r="R110" s="3"/>
      <c r="S110" s="3"/>
      <c r="T110" s="3"/>
      <c r="U110" s="3"/>
      <c r="V110" s="3"/>
      <c r="W110" s="3"/>
      <c r="X110" s="3"/>
      <c r="Y110" s="3"/>
      <c r="Z110" s="3"/>
      <c r="AA110" s="3"/>
      <c r="AB110" s="3"/>
      <c r="AC110" s="3"/>
      <c r="AD110" s="3"/>
      <c r="AE110" s="3"/>
      <c r="AF110" s="3"/>
      <c r="AG110" s="3"/>
    </row>
    <row r="111" spans="18:33" x14ac:dyDescent="0.65">
      <c r="R111" s="3"/>
      <c r="S111" s="3"/>
      <c r="T111" s="3"/>
      <c r="U111" s="3"/>
      <c r="V111" s="3"/>
      <c r="W111" s="3"/>
      <c r="X111" s="3"/>
      <c r="Y111" s="3"/>
      <c r="Z111" s="3"/>
      <c r="AA111" s="3"/>
      <c r="AB111" s="3"/>
      <c r="AC111" s="3"/>
      <c r="AD111" s="3"/>
      <c r="AE111" s="3"/>
      <c r="AF111" s="3"/>
      <c r="AG111" s="3"/>
    </row>
    <row r="112" spans="18:33" x14ac:dyDescent="0.65">
      <c r="R112" s="3"/>
      <c r="S112" s="3"/>
      <c r="T112" s="3"/>
      <c r="U112" s="3"/>
      <c r="V112" s="3"/>
      <c r="W112" s="3"/>
      <c r="X112" s="3"/>
      <c r="Y112" s="3"/>
      <c r="Z112" s="3"/>
      <c r="AA112" s="3"/>
      <c r="AB112" s="3"/>
      <c r="AC112" s="3"/>
      <c r="AD112" s="3"/>
      <c r="AE112" s="3"/>
      <c r="AF112" s="3"/>
      <c r="AG112" s="3"/>
    </row>
    <row r="113" spans="18:33" x14ac:dyDescent="0.65">
      <c r="R113" s="3"/>
      <c r="S113" s="3"/>
      <c r="T113" s="3"/>
      <c r="U113" s="3"/>
      <c r="V113" s="3"/>
      <c r="W113" s="3"/>
      <c r="X113" s="3"/>
      <c r="Y113" s="3"/>
      <c r="Z113" s="3"/>
      <c r="AA113" s="3"/>
      <c r="AB113" s="3"/>
      <c r="AC113" s="3"/>
      <c r="AD113" s="3"/>
      <c r="AE113" s="3"/>
      <c r="AF113" s="3"/>
      <c r="AG113" s="3"/>
    </row>
    <row r="114" spans="18:33" x14ac:dyDescent="0.65">
      <c r="R114" s="3"/>
      <c r="S114" s="3"/>
      <c r="T114" s="3"/>
      <c r="U114" s="3"/>
      <c r="V114" s="3"/>
      <c r="W114" s="3"/>
      <c r="X114" s="3"/>
      <c r="Y114" s="3"/>
      <c r="Z114" s="3"/>
      <c r="AA114" s="3"/>
      <c r="AB114" s="3"/>
      <c r="AC114" s="3"/>
      <c r="AD114" s="3"/>
      <c r="AE114" s="3"/>
      <c r="AF114" s="3"/>
      <c r="AG114" s="3"/>
    </row>
    <row r="115" spans="18:33" x14ac:dyDescent="0.65">
      <c r="R115" s="3"/>
      <c r="S115" s="3"/>
      <c r="T115" s="3"/>
      <c r="U115" s="3"/>
      <c r="V115" s="3"/>
      <c r="W115" s="3"/>
      <c r="X115" s="3"/>
      <c r="Y115" s="3"/>
      <c r="Z115" s="3"/>
      <c r="AA115" s="3"/>
      <c r="AB115" s="3"/>
      <c r="AC115" s="3"/>
      <c r="AD115" s="3"/>
      <c r="AE115" s="3"/>
      <c r="AF115" s="3"/>
      <c r="AG115" s="3"/>
    </row>
    <row r="116" spans="18:33" x14ac:dyDescent="0.65">
      <c r="R116" s="3"/>
      <c r="S116" s="3"/>
      <c r="T116" s="3"/>
      <c r="U116" s="3"/>
      <c r="V116" s="3"/>
      <c r="W116" s="3"/>
      <c r="X116" s="3"/>
      <c r="Y116" s="3"/>
      <c r="Z116" s="3"/>
      <c r="AA116" s="3"/>
      <c r="AB116" s="3"/>
      <c r="AC116" s="3"/>
      <c r="AD116" s="3"/>
      <c r="AE116" s="3"/>
      <c r="AF116" s="3"/>
      <c r="AG116" s="3"/>
    </row>
    <row r="117" spans="18:33" x14ac:dyDescent="0.65">
      <c r="R117" s="3"/>
      <c r="S117" s="3"/>
      <c r="T117" s="3"/>
      <c r="U117" s="3"/>
      <c r="V117" s="3"/>
      <c r="W117" s="3"/>
      <c r="X117" s="3"/>
      <c r="Y117" s="3"/>
      <c r="Z117" s="3"/>
      <c r="AA117" s="3"/>
      <c r="AB117" s="3"/>
      <c r="AC117" s="3"/>
      <c r="AD117" s="3"/>
      <c r="AE117" s="3"/>
      <c r="AF117" s="3"/>
      <c r="AG117" s="3"/>
    </row>
    <row r="118" spans="18:33" x14ac:dyDescent="0.65">
      <c r="R118" s="3"/>
      <c r="S118" s="3"/>
      <c r="T118" s="3"/>
      <c r="U118" s="3"/>
      <c r="V118" s="3"/>
      <c r="W118" s="3"/>
      <c r="X118" s="3"/>
      <c r="Y118" s="3"/>
      <c r="Z118" s="3"/>
      <c r="AA118" s="3"/>
      <c r="AB118" s="3"/>
      <c r="AC118" s="3"/>
      <c r="AD118" s="3"/>
      <c r="AE118" s="3"/>
      <c r="AF118" s="3"/>
      <c r="AG118" s="3"/>
    </row>
    <row r="119" spans="18:33" x14ac:dyDescent="0.65">
      <c r="R119" s="3"/>
      <c r="S119" s="3"/>
      <c r="T119" s="3"/>
      <c r="U119" s="3"/>
      <c r="V119" s="3"/>
      <c r="W119" s="3"/>
      <c r="X119" s="3"/>
      <c r="Y119" s="3"/>
      <c r="Z119" s="3"/>
      <c r="AA119" s="3"/>
      <c r="AB119" s="3"/>
      <c r="AC119" s="3"/>
      <c r="AD119" s="3"/>
      <c r="AE119" s="3"/>
      <c r="AF119" s="3"/>
      <c r="AG119" s="3"/>
    </row>
    <row r="120" spans="18:33" x14ac:dyDescent="0.65">
      <c r="R120" s="3"/>
      <c r="S120" s="3"/>
      <c r="T120" s="3"/>
      <c r="U120" s="3"/>
      <c r="V120" s="3"/>
      <c r="W120" s="3"/>
      <c r="X120" s="3"/>
      <c r="Y120" s="3"/>
      <c r="Z120" s="3"/>
      <c r="AA120" s="3"/>
      <c r="AB120" s="3"/>
      <c r="AC120" s="3"/>
      <c r="AD120" s="3"/>
      <c r="AE120" s="3"/>
      <c r="AF120" s="3"/>
      <c r="AG120" s="3"/>
    </row>
    <row r="121" spans="18:33" x14ac:dyDescent="0.65">
      <c r="R121" s="3"/>
      <c r="S121" s="3"/>
      <c r="T121" s="3"/>
      <c r="U121" s="3"/>
      <c r="V121" s="3"/>
      <c r="W121" s="3"/>
      <c r="X121" s="3"/>
      <c r="Y121" s="3"/>
      <c r="Z121" s="3"/>
      <c r="AA121" s="3"/>
      <c r="AB121" s="3"/>
      <c r="AC121" s="3"/>
      <c r="AD121" s="3"/>
      <c r="AE121" s="3"/>
      <c r="AF121" s="3"/>
      <c r="AG121" s="3"/>
    </row>
    <row r="122" spans="18:33" x14ac:dyDescent="0.65">
      <c r="R122" s="3"/>
      <c r="S122" s="3"/>
      <c r="T122" s="3"/>
      <c r="U122" s="3"/>
      <c r="V122" s="3"/>
      <c r="W122" s="3"/>
      <c r="X122" s="3"/>
      <c r="Y122" s="3"/>
      <c r="Z122" s="3"/>
      <c r="AA122" s="3"/>
      <c r="AB122" s="3"/>
      <c r="AC122" s="3"/>
      <c r="AD122" s="3"/>
      <c r="AE122" s="3"/>
      <c r="AF122" s="3"/>
      <c r="AG122" s="3"/>
    </row>
    <row r="123" spans="18:33" x14ac:dyDescent="0.65">
      <c r="R123" s="3"/>
      <c r="S123" s="3"/>
      <c r="T123" s="3"/>
      <c r="U123" s="3"/>
      <c r="V123" s="3"/>
      <c r="W123" s="3"/>
      <c r="X123" s="3"/>
      <c r="Y123" s="3"/>
      <c r="Z123" s="3"/>
      <c r="AA123" s="3"/>
      <c r="AB123" s="3"/>
      <c r="AC123" s="3"/>
      <c r="AD123" s="3"/>
      <c r="AE123" s="3"/>
      <c r="AF123" s="3"/>
      <c r="AG123" s="3"/>
    </row>
    <row r="124" spans="18:33" x14ac:dyDescent="0.65">
      <c r="R124" s="3"/>
      <c r="S124" s="3"/>
      <c r="T124" s="3"/>
      <c r="U124" s="3"/>
      <c r="V124" s="3"/>
      <c r="W124" s="3"/>
      <c r="X124" s="3"/>
      <c r="Y124" s="3"/>
      <c r="Z124" s="3"/>
      <c r="AA124" s="3"/>
      <c r="AB124" s="3"/>
      <c r="AC124" s="3"/>
      <c r="AD124" s="3"/>
      <c r="AE124" s="3"/>
      <c r="AF124" s="3"/>
      <c r="AG124" s="3"/>
    </row>
    <row r="125" spans="18:33" x14ac:dyDescent="0.65">
      <c r="R125" s="3"/>
      <c r="S125" s="3"/>
      <c r="T125" s="3"/>
      <c r="U125" s="3"/>
      <c r="V125" s="3"/>
      <c r="W125" s="3"/>
      <c r="X125" s="3"/>
      <c r="Y125" s="3"/>
      <c r="Z125" s="3"/>
      <c r="AA125" s="3"/>
      <c r="AB125" s="3"/>
      <c r="AC125" s="3"/>
      <c r="AD125" s="3"/>
      <c r="AE125" s="3"/>
      <c r="AF125" s="3"/>
      <c r="AG125" s="3"/>
    </row>
    <row r="126" spans="18:33" x14ac:dyDescent="0.65">
      <c r="R126" s="3"/>
      <c r="S126" s="3"/>
      <c r="T126" s="3"/>
      <c r="U126" s="3"/>
      <c r="V126" s="3"/>
      <c r="W126" s="3"/>
      <c r="X126" s="3"/>
      <c r="Y126" s="3"/>
      <c r="Z126" s="3"/>
      <c r="AA126" s="3"/>
      <c r="AB126" s="3"/>
      <c r="AC126" s="3"/>
      <c r="AD126" s="3"/>
      <c r="AE126" s="3"/>
      <c r="AF126" s="3"/>
      <c r="AG126" s="3"/>
    </row>
    <row r="127" spans="18:33" x14ac:dyDescent="0.65">
      <c r="R127" s="3"/>
      <c r="S127" s="3"/>
      <c r="T127" s="3"/>
      <c r="U127" s="3"/>
      <c r="V127" s="3"/>
      <c r="W127" s="3"/>
      <c r="X127" s="3"/>
      <c r="Y127" s="3"/>
      <c r="Z127" s="3"/>
      <c r="AA127" s="3"/>
      <c r="AB127" s="3"/>
      <c r="AC127" s="3"/>
      <c r="AD127" s="3"/>
      <c r="AE127" s="3"/>
      <c r="AF127" s="3"/>
      <c r="AG127" s="3"/>
    </row>
    <row r="128" spans="18:33" x14ac:dyDescent="0.65">
      <c r="R128" s="3"/>
      <c r="S128" s="3"/>
      <c r="T128" s="3"/>
      <c r="U128" s="3"/>
      <c r="V128" s="3"/>
      <c r="W128" s="3"/>
      <c r="X128" s="3"/>
      <c r="Y128" s="3"/>
      <c r="Z128" s="3"/>
      <c r="AA128" s="3"/>
      <c r="AB128" s="3"/>
      <c r="AC128" s="3"/>
      <c r="AD128" s="3"/>
      <c r="AE128" s="3"/>
      <c r="AF128" s="3"/>
      <c r="AG128" s="3"/>
    </row>
    <row r="129" spans="18:33" x14ac:dyDescent="0.65">
      <c r="R129" s="3"/>
      <c r="S129" s="3"/>
      <c r="T129" s="3"/>
      <c r="U129" s="3"/>
      <c r="V129" s="3"/>
      <c r="W129" s="3"/>
      <c r="X129" s="3"/>
      <c r="Y129" s="3"/>
      <c r="Z129" s="3"/>
      <c r="AA129" s="3"/>
      <c r="AB129" s="3"/>
      <c r="AC129" s="3"/>
      <c r="AD129" s="3"/>
      <c r="AE129" s="3"/>
      <c r="AF129" s="3"/>
      <c r="AG129" s="3"/>
    </row>
    <row r="130" spans="18:33" x14ac:dyDescent="0.65">
      <c r="R130" s="3"/>
      <c r="S130" s="3"/>
      <c r="T130" s="3"/>
      <c r="U130" s="3"/>
      <c r="V130" s="3"/>
      <c r="W130" s="3"/>
      <c r="X130" s="3"/>
      <c r="Y130" s="3"/>
      <c r="Z130" s="3"/>
      <c r="AA130" s="3"/>
      <c r="AB130" s="3"/>
      <c r="AC130" s="3"/>
      <c r="AD130" s="3"/>
      <c r="AE130" s="3"/>
      <c r="AF130" s="3"/>
      <c r="AG130" s="3"/>
    </row>
    <row r="131" spans="18:33" x14ac:dyDescent="0.65">
      <c r="R131" s="3"/>
      <c r="S131" s="3"/>
      <c r="T131" s="3"/>
      <c r="U131" s="3"/>
      <c r="V131" s="3"/>
      <c r="W131" s="3"/>
      <c r="X131" s="3"/>
      <c r="Y131" s="3"/>
      <c r="Z131" s="3"/>
      <c r="AA131" s="3"/>
      <c r="AB131" s="3"/>
      <c r="AC131" s="3"/>
      <c r="AD131" s="3"/>
      <c r="AE131" s="3"/>
      <c r="AF131" s="3"/>
      <c r="AG131" s="3"/>
    </row>
    <row r="132" spans="18:33" x14ac:dyDescent="0.65">
      <c r="R132" s="3"/>
      <c r="S132" s="3"/>
      <c r="T132" s="3"/>
      <c r="U132" s="3"/>
      <c r="V132" s="3"/>
      <c r="W132" s="3"/>
      <c r="X132" s="3"/>
      <c r="Y132" s="3"/>
      <c r="Z132" s="3"/>
      <c r="AA132" s="3"/>
      <c r="AB132" s="3"/>
      <c r="AC132" s="3"/>
      <c r="AD132" s="3"/>
      <c r="AE132" s="3"/>
      <c r="AF132" s="3"/>
      <c r="AG132" s="3"/>
    </row>
    <row r="133" spans="18:33" x14ac:dyDescent="0.65">
      <c r="R133" s="3"/>
      <c r="S133" s="3"/>
      <c r="T133" s="3"/>
      <c r="U133" s="3"/>
      <c r="V133" s="3"/>
      <c r="W133" s="3"/>
      <c r="X133" s="3"/>
      <c r="Y133" s="3"/>
      <c r="Z133" s="3"/>
      <c r="AA133" s="3"/>
      <c r="AB133" s="3"/>
      <c r="AC133" s="3"/>
      <c r="AD133" s="3"/>
      <c r="AE133" s="3"/>
      <c r="AF133" s="3"/>
      <c r="AG133" s="3"/>
    </row>
    <row r="134" spans="18:33" x14ac:dyDescent="0.65">
      <c r="R134" s="3"/>
      <c r="S134" s="3"/>
      <c r="T134" s="3"/>
      <c r="U134" s="3"/>
      <c r="V134" s="3"/>
      <c r="W134" s="3"/>
      <c r="X134" s="3"/>
      <c r="Y134" s="3"/>
      <c r="Z134" s="3"/>
      <c r="AA134" s="3"/>
      <c r="AB134" s="3"/>
      <c r="AC134" s="3"/>
      <c r="AD134" s="3"/>
      <c r="AE134" s="3"/>
      <c r="AF134" s="3"/>
      <c r="AG134" s="3"/>
    </row>
    <row r="135" spans="18:33" x14ac:dyDescent="0.65">
      <c r="R135" s="3"/>
      <c r="S135" s="3"/>
      <c r="T135" s="3"/>
      <c r="U135" s="3"/>
      <c r="V135" s="3"/>
      <c r="W135" s="3"/>
      <c r="X135" s="3"/>
      <c r="Y135" s="3"/>
      <c r="Z135" s="3"/>
      <c r="AA135" s="3"/>
      <c r="AB135" s="3"/>
      <c r="AC135" s="3"/>
      <c r="AD135" s="3"/>
      <c r="AE135" s="3"/>
      <c r="AF135" s="3"/>
      <c r="AG135" s="3"/>
    </row>
    <row r="136" spans="18:33" x14ac:dyDescent="0.65">
      <c r="R136" s="3"/>
      <c r="S136" s="3"/>
      <c r="T136" s="3"/>
      <c r="U136" s="3"/>
      <c r="V136" s="3"/>
      <c r="W136" s="3"/>
      <c r="X136" s="3"/>
      <c r="Y136" s="3"/>
      <c r="Z136" s="3"/>
      <c r="AA136" s="3"/>
      <c r="AB136" s="3"/>
      <c r="AC136" s="3"/>
      <c r="AD136" s="3"/>
      <c r="AE136" s="3"/>
      <c r="AF136" s="3"/>
      <c r="AG136" s="3"/>
    </row>
    <row r="137" spans="18:33" x14ac:dyDescent="0.65">
      <c r="R137" s="3"/>
      <c r="S137" s="3"/>
      <c r="T137" s="3"/>
      <c r="U137" s="3"/>
      <c r="V137" s="3"/>
      <c r="W137" s="3"/>
      <c r="X137" s="3"/>
      <c r="Y137" s="3"/>
      <c r="Z137" s="3"/>
      <c r="AA137" s="3"/>
      <c r="AB137" s="3"/>
      <c r="AC137" s="3"/>
      <c r="AD137" s="3"/>
      <c r="AE137" s="3"/>
      <c r="AF137" s="3"/>
      <c r="AG137" s="3"/>
    </row>
    <row r="138" spans="18:33" x14ac:dyDescent="0.65">
      <c r="R138" s="3"/>
      <c r="S138" s="3"/>
      <c r="T138" s="3"/>
      <c r="U138" s="3"/>
      <c r="V138" s="3"/>
      <c r="W138" s="3"/>
      <c r="X138" s="3"/>
      <c r="Y138" s="3"/>
      <c r="Z138" s="3"/>
      <c r="AA138" s="3"/>
      <c r="AB138" s="3"/>
      <c r="AC138" s="3"/>
      <c r="AD138" s="3"/>
      <c r="AE138" s="3"/>
      <c r="AF138" s="3"/>
      <c r="AG138" s="3"/>
    </row>
    <row r="139" spans="18:33" x14ac:dyDescent="0.65">
      <c r="R139" s="3"/>
      <c r="S139" s="3"/>
      <c r="T139" s="3"/>
      <c r="U139" s="3"/>
      <c r="V139" s="3"/>
      <c r="W139" s="3"/>
      <c r="X139" s="3"/>
      <c r="Y139" s="3"/>
      <c r="Z139" s="3"/>
      <c r="AA139" s="3"/>
      <c r="AB139" s="3"/>
      <c r="AC139" s="3"/>
      <c r="AD139" s="3"/>
      <c r="AE139" s="3"/>
      <c r="AF139" s="3"/>
      <c r="AG139" s="3"/>
    </row>
    <row r="140" spans="18:33" x14ac:dyDescent="0.65">
      <c r="R140" s="3"/>
      <c r="S140" s="3"/>
      <c r="T140" s="3"/>
      <c r="U140" s="3"/>
      <c r="V140" s="3"/>
      <c r="W140" s="3"/>
      <c r="X140" s="3"/>
      <c r="Y140" s="3"/>
      <c r="Z140" s="3"/>
      <c r="AA140" s="3"/>
      <c r="AB140" s="3"/>
      <c r="AC140" s="3"/>
      <c r="AD140" s="3"/>
      <c r="AE140" s="3"/>
      <c r="AF140" s="3"/>
      <c r="AG140" s="3"/>
    </row>
    <row r="141" spans="18:33" x14ac:dyDescent="0.65">
      <c r="R141" s="3"/>
      <c r="S141" s="3"/>
      <c r="T141" s="3"/>
      <c r="U141" s="3"/>
      <c r="V141" s="3"/>
      <c r="W141" s="3"/>
      <c r="X141" s="3"/>
      <c r="Y141" s="3"/>
      <c r="Z141" s="3"/>
      <c r="AA141" s="3"/>
      <c r="AB141" s="3"/>
      <c r="AC141" s="3"/>
      <c r="AD141" s="3"/>
      <c r="AE141" s="3"/>
      <c r="AF141" s="3"/>
      <c r="AG141" s="3"/>
    </row>
    <row r="142" spans="18:33" x14ac:dyDescent="0.65">
      <c r="R142" s="3"/>
      <c r="S142" s="3"/>
      <c r="T142" s="3"/>
      <c r="U142" s="3"/>
      <c r="V142" s="3"/>
      <c r="W142" s="3"/>
      <c r="X142" s="3"/>
      <c r="Y142" s="3"/>
      <c r="Z142" s="3"/>
      <c r="AA142" s="3"/>
      <c r="AB142" s="3"/>
      <c r="AC142" s="3"/>
      <c r="AD142" s="3"/>
      <c r="AE142" s="3"/>
      <c r="AF142" s="3"/>
      <c r="AG142" s="3"/>
    </row>
    <row r="143" spans="18:33" x14ac:dyDescent="0.65">
      <c r="R143" s="3"/>
      <c r="S143" s="3"/>
      <c r="T143" s="3"/>
      <c r="U143" s="3"/>
      <c r="V143" s="3"/>
      <c r="W143" s="3"/>
      <c r="X143" s="3"/>
      <c r="Y143" s="3"/>
      <c r="Z143" s="3"/>
      <c r="AA143" s="3"/>
      <c r="AB143" s="3"/>
      <c r="AC143" s="3"/>
      <c r="AD143" s="3"/>
      <c r="AE143" s="3"/>
      <c r="AF143" s="3"/>
      <c r="AG143" s="3"/>
    </row>
    <row r="144" spans="18:33" x14ac:dyDescent="0.65">
      <c r="R144" s="3"/>
      <c r="S144" s="3"/>
      <c r="T144" s="3"/>
      <c r="U144" s="3"/>
      <c r="V144" s="3"/>
      <c r="W144" s="3"/>
      <c r="X144" s="3"/>
      <c r="Y144" s="3"/>
      <c r="Z144" s="3"/>
      <c r="AA144" s="3"/>
      <c r="AB144" s="3"/>
      <c r="AC144" s="3"/>
      <c r="AD144" s="3"/>
      <c r="AE144" s="3"/>
      <c r="AF144" s="3"/>
      <c r="AG144" s="3"/>
    </row>
    <row r="145" spans="18:33" x14ac:dyDescent="0.65">
      <c r="R145" s="3"/>
      <c r="S145" s="3"/>
      <c r="T145" s="3"/>
      <c r="U145" s="3"/>
      <c r="V145" s="3"/>
      <c r="W145" s="3"/>
      <c r="X145" s="3"/>
      <c r="Y145" s="3"/>
      <c r="Z145" s="3"/>
      <c r="AA145" s="3"/>
      <c r="AB145" s="3"/>
      <c r="AC145" s="3"/>
      <c r="AD145" s="3"/>
      <c r="AE145" s="3"/>
      <c r="AF145" s="3"/>
      <c r="AG145" s="3"/>
    </row>
    <row r="146" spans="18:33" x14ac:dyDescent="0.65">
      <c r="R146" s="3"/>
      <c r="S146" s="3"/>
      <c r="T146" s="3"/>
      <c r="U146" s="3"/>
      <c r="V146" s="3"/>
      <c r="W146" s="3"/>
      <c r="X146" s="3"/>
      <c r="Y146" s="3"/>
      <c r="Z146" s="3"/>
      <c r="AA146" s="3"/>
      <c r="AB146" s="3"/>
      <c r="AC146" s="3"/>
      <c r="AD146" s="3"/>
      <c r="AE146" s="3"/>
      <c r="AF146" s="3"/>
      <c r="AG146" s="3"/>
    </row>
    <row r="147" spans="18:33" x14ac:dyDescent="0.65">
      <c r="R147" s="3"/>
      <c r="S147" s="3"/>
      <c r="T147" s="3"/>
      <c r="U147" s="3"/>
      <c r="V147" s="3"/>
      <c r="W147" s="3"/>
      <c r="X147" s="3"/>
      <c r="Y147" s="3"/>
      <c r="Z147" s="3"/>
      <c r="AA147" s="3"/>
      <c r="AB147" s="3"/>
      <c r="AC147" s="3"/>
      <c r="AD147" s="3"/>
      <c r="AE147" s="3"/>
      <c r="AF147" s="3"/>
      <c r="AG147" s="3"/>
    </row>
    <row r="148" spans="18:33" x14ac:dyDescent="0.65">
      <c r="R148" s="3"/>
      <c r="S148" s="3"/>
      <c r="T148" s="3"/>
      <c r="U148" s="3"/>
      <c r="V148" s="3"/>
      <c r="W148" s="3"/>
      <c r="X148" s="3"/>
      <c r="Y148" s="3"/>
      <c r="Z148" s="3"/>
      <c r="AA148" s="3"/>
      <c r="AB148" s="3"/>
      <c r="AC148" s="3"/>
      <c r="AD148" s="3"/>
      <c r="AE148" s="3"/>
      <c r="AF148" s="3"/>
      <c r="AG148" s="3"/>
    </row>
    <row r="149" spans="18:33" x14ac:dyDescent="0.65">
      <c r="R149" s="3"/>
      <c r="S149" s="3"/>
      <c r="T149" s="3"/>
      <c r="U149" s="3"/>
      <c r="V149" s="3"/>
      <c r="W149" s="3"/>
      <c r="X149" s="3"/>
      <c r="Y149" s="3"/>
      <c r="Z149" s="3"/>
      <c r="AA149" s="3"/>
      <c r="AB149" s="3"/>
      <c r="AC149" s="3"/>
      <c r="AD149" s="3"/>
      <c r="AE149" s="3"/>
      <c r="AF149" s="3"/>
      <c r="AG149" s="3"/>
    </row>
  </sheetData>
  <sheetProtection sheet="1"/>
  <mergeCells count="167">
    <mergeCell ref="B1:P1"/>
    <mergeCell ref="T25:Z25"/>
    <mergeCell ref="R31:S31"/>
    <mergeCell ref="S39:W39"/>
    <mergeCell ref="S9:W9"/>
    <mergeCell ref="S13:V13"/>
    <mergeCell ref="T24:Z24"/>
    <mergeCell ref="I7:K7"/>
    <mergeCell ref="L7:N7"/>
    <mergeCell ref="O7:P7"/>
    <mergeCell ref="C7:E7"/>
    <mergeCell ref="F7:H7"/>
    <mergeCell ref="F15:H15"/>
    <mergeCell ref="C14:E14"/>
    <mergeCell ref="C11:H11"/>
    <mergeCell ref="O11:P11"/>
    <mergeCell ref="C13:E13"/>
    <mergeCell ref="F13:H13"/>
    <mergeCell ref="C12:H12"/>
    <mergeCell ref="C21:E21"/>
    <mergeCell ref="C19:E19"/>
    <mergeCell ref="F20:H20"/>
    <mergeCell ref="C20:E20"/>
    <mergeCell ref="F14:H14"/>
    <mergeCell ref="C57:H57"/>
    <mergeCell ref="I57:N57"/>
    <mergeCell ref="B56:P56"/>
    <mergeCell ref="C3:J3"/>
    <mergeCell ref="L3:P3"/>
    <mergeCell ref="O12:P12"/>
    <mergeCell ref="L23:N23"/>
    <mergeCell ref="C17:E17"/>
    <mergeCell ref="C18:E18"/>
    <mergeCell ref="C23:E23"/>
    <mergeCell ref="B4:P4"/>
    <mergeCell ref="B5:P5"/>
    <mergeCell ref="B6:P6"/>
    <mergeCell ref="I41:K41"/>
    <mergeCell ref="B41:H41"/>
    <mergeCell ref="M41:N41"/>
    <mergeCell ref="C32:E32"/>
    <mergeCell ref="C33:E33"/>
    <mergeCell ref="J32:K32"/>
    <mergeCell ref="J33:K33"/>
    <mergeCell ref="M54:N54"/>
    <mergeCell ref="B55:O55"/>
    <mergeCell ref="G53:H53"/>
    <mergeCell ref="M53:N53"/>
    <mergeCell ref="G54:H54"/>
    <mergeCell ref="C54:E54"/>
    <mergeCell ref="J54:K54"/>
    <mergeCell ref="B48:O48"/>
    <mergeCell ref="B49:P49"/>
    <mergeCell ref="B50:H50"/>
    <mergeCell ref="I50:K50"/>
    <mergeCell ref="M50:N50"/>
    <mergeCell ref="B51:H51"/>
    <mergeCell ref="I51:K51"/>
    <mergeCell ref="L51:N51"/>
    <mergeCell ref="J53:K53"/>
    <mergeCell ref="B53:F53"/>
    <mergeCell ref="B42:O42"/>
    <mergeCell ref="C47:E47"/>
    <mergeCell ref="C46:E46"/>
    <mergeCell ref="M45:N45"/>
    <mergeCell ref="M46:N46"/>
    <mergeCell ref="M47:N47"/>
    <mergeCell ref="G45:H45"/>
    <mergeCell ref="G46:H46"/>
    <mergeCell ref="B52:H52"/>
    <mergeCell ref="I52:K52"/>
    <mergeCell ref="M52:N52"/>
    <mergeCell ref="G47:H47"/>
    <mergeCell ref="J47:K47"/>
    <mergeCell ref="J46:K46"/>
    <mergeCell ref="B44:P44"/>
    <mergeCell ref="B45:F45"/>
    <mergeCell ref="J45:K45"/>
    <mergeCell ref="I40:K40"/>
    <mergeCell ref="M34:N34"/>
    <mergeCell ref="L27:N27"/>
    <mergeCell ref="C26:E26"/>
    <mergeCell ref="F31:I31"/>
    <mergeCell ref="F26:H26"/>
    <mergeCell ref="B38:H38"/>
    <mergeCell ref="J31:P31"/>
    <mergeCell ref="B36:P36"/>
    <mergeCell ref="B37:H37"/>
    <mergeCell ref="I38:K38"/>
    <mergeCell ref="M40:N40"/>
    <mergeCell ref="B40:H40"/>
    <mergeCell ref="M39:N39"/>
    <mergeCell ref="I39:K39"/>
    <mergeCell ref="J34:K34"/>
    <mergeCell ref="B34:H34"/>
    <mergeCell ref="O32:O33"/>
    <mergeCell ref="G32:H32"/>
    <mergeCell ref="C27:E27"/>
    <mergeCell ref="G33:H33"/>
    <mergeCell ref="B28:P28"/>
    <mergeCell ref="B30:P30"/>
    <mergeCell ref="P32:P33"/>
    <mergeCell ref="B39:H39"/>
    <mergeCell ref="M37:N37"/>
    <mergeCell ref="L38:N38"/>
    <mergeCell ref="I37:K37"/>
    <mergeCell ref="F25:H25"/>
    <mergeCell ref="M32:N33"/>
    <mergeCell ref="C22:E22"/>
    <mergeCell ref="F21:H21"/>
    <mergeCell ref="F22:H22"/>
    <mergeCell ref="C24:E24"/>
    <mergeCell ref="L26:N26"/>
    <mergeCell ref="L25:N25"/>
    <mergeCell ref="I27:K27"/>
    <mergeCell ref="C25:E25"/>
    <mergeCell ref="L24:N24"/>
    <mergeCell ref="I24:K24"/>
    <mergeCell ref="I26:K26"/>
    <mergeCell ref="I25:K25"/>
    <mergeCell ref="F27:H27"/>
    <mergeCell ref="L22:N22"/>
    <mergeCell ref="L21:N21"/>
    <mergeCell ref="O14:P15"/>
    <mergeCell ref="I17:K17"/>
    <mergeCell ref="I14:K14"/>
    <mergeCell ref="L15:N15"/>
    <mergeCell ref="L14:N14"/>
    <mergeCell ref="I16:K16"/>
    <mergeCell ref="D8:H8"/>
    <mergeCell ref="D9:H9"/>
    <mergeCell ref="B8:B10"/>
    <mergeCell ref="D10:P10"/>
    <mergeCell ref="I8:P9"/>
    <mergeCell ref="O13:P13"/>
    <mergeCell ref="I12:N12"/>
    <mergeCell ref="B14:B15"/>
    <mergeCell ref="I11:N11"/>
    <mergeCell ref="I13:K13"/>
    <mergeCell ref="L13:N13"/>
    <mergeCell ref="C16:E16"/>
    <mergeCell ref="L16:N16"/>
    <mergeCell ref="L17:N17"/>
    <mergeCell ref="I15:K15"/>
    <mergeCell ref="F16:H16"/>
    <mergeCell ref="C15:E15"/>
    <mergeCell ref="F17:H17"/>
    <mergeCell ref="T26:Z26"/>
    <mergeCell ref="O23:P27"/>
    <mergeCell ref="F24:H24"/>
    <mergeCell ref="I21:K21"/>
    <mergeCell ref="F23:H23"/>
    <mergeCell ref="I22:K22"/>
    <mergeCell ref="I23:K23"/>
    <mergeCell ref="I19:K19"/>
    <mergeCell ref="I20:K20"/>
    <mergeCell ref="L20:N20"/>
    <mergeCell ref="O16:P22"/>
    <mergeCell ref="F19:H19"/>
    <mergeCell ref="V20:AA20"/>
    <mergeCell ref="V21:AA21"/>
    <mergeCell ref="V22:AA22"/>
    <mergeCell ref="V23:AA23"/>
    <mergeCell ref="L19:N19"/>
    <mergeCell ref="L18:N18"/>
    <mergeCell ref="I18:K18"/>
    <mergeCell ref="F18:H18"/>
  </mergeCells>
  <phoneticPr fontId="0" type="noConversion"/>
  <conditionalFormatting sqref="F13:H13">
    <cfRule type="cellIs" dxfId="6" priority="4" stopIfTrue="1" operator="equal">
      <formula>$C$13</formula>
    </cfRule>
  </conditionalFormatting>
  <conditionalFormatting sqref="F14:H14">
    <cfRule type="cellIs" dxfId="5" priority="3" stopIfTrue="1" operator="equal">
      <formula>$C$14</formula>
    </cfRule>
  </conditionalFormatting>
  <conditionalFormatting sqref="I8:P9">
    <cfRule type="cellIs" dxfId="4" priority="6" stopIfTrue="1" operator="equal">
      <formula>$S$9</formula>
    </cfRule>
  </conditionalFormatting>
  <conditionalFormatting sqref="L13:N13">
    <cfRule type="cellIs" dxfId="3" priority="2" stopIfTrue="1" operator="equal">
      <formula>$I$13</formula>
    </cfRule>
  </conditionalFormatting>
  <conditionalFormatting sqref="L14:N14">
    <cfRule type="cellIs" dxfId="2" priority="1" stopIfTrue="1" operator="equal">
      <formula>$I$14</formula>
    </cfRule>
  </conditionalFormatting>
  <conditionalFormatting sqref="O13:P13">
    <cfRule type="cellIs" dxfId="1" priority="8" stopIfTrue="1" operator="equal">
      <formula>$S$12</formula>
    </cfRule>
  </conditionalFormatting>
  <conditionalFormatting sqref="O23:P27">
    <cfRule type="cellIs" dxfId="0" priority="9" stopIfTrue="1" operator="equal">
      <formula>$T$24</formula>
    </cfRule>
  </conditionalFormatting>
  <dataValidations xWindow="802" yWindow="274" count="7">
    <dataValidation allowBlank="1" showInputMessage="1" showErrorMessage="1" promptTitle="Net monaural loss" prompt="Subtract baseline audiogram impairment, if any, from current impairment." sqref="C46:C47 C54 C32:C33" xr:uid="{00000000-0002-0000-0000-000000000000}"/>
    <dataValidation operator="lessThan" allowBlank="1" showInputMessage="1" showErrorMessage="1" sqref="F7:H7 L7:N7" xr:uid="{00000000-0002-0000-0000-000001000000}"/>
    <dataValidation type="date" operator="lessThan" allowBlank="1" showInputMessage="1" showErrorMessage="1" sqref="F14:H14" xr:uid="{00000000-0002-0000-0000-000002000000}">
      <formula1>T7</formula1>
    </dataValidation>
    <dataValidation type="date" operator="lessThan" allowBlank="1" showInputMessage="1" showErrorMessage="1" sqref="L14:N14" xr:uid="{00000000-0002-0000-0000-000003000000}">
      <formula1>T7</formula1>
    </dataValidation>
    <dataValidation allowBlank="1" showInputMessage="1" showErrorMessage="1" promptTitle="End of worksheet" prompt="Tab to return to top of sheet." sqref="P57" xr:uid="{00000000-0002-0000-0000-000004000000}"/>
    <dataValidation type="list" allowBlank="1" showInputMessage="1" showErrorMessage="1" promptTitle="Current measurements" prompt="Enter 0 to 100. If the loss is greater than 100 dB, enter 100 per OAR 436-035-0250(4)(a)." sqref="C17:N22" xr:uid="{00000000-0002-0000-0000-000005000000}">
      <formula1>$A$64:$CX$64</formula1>
    </dataValidation>
    <dataValidation allowBlank="1" showInputMessage="1" showErrorMessage="1" promptTitle="Data entry note" prompt="Enter data only in green-shaded fields." sqref="C3:J3" xr:uid="{00000000-0002-0000-0000-000006000000}"/>
  </dataValidations>
  <hyperlinks>
    <hyperlink ref="B57" location="Hearing!A1" display="Return to top of sheet" xr:uid="{00000000-0004-0000-0000-000000000000}"/>
  </hyperlinks>
  <pageMargins left="0.75" right="0.75" top="0.67" bottom="0.74" header="0.5" footer="0.62"/>
  <pageSetup orientation="portrait" horizontalDpi="300" verticalDpi="300" r:id="rId1"/>
  <headerFooter alignWithMargins="0">
    <oddFooter>&amp;LHearing&amp;CPage &amp;P</oddFooter>
  </headerFooter>
  <rowBreaks count="1" manualBreakCount="1">
    <brk id="28" max="16383" man="1"/>
  </rowBreaks>
  <ignoredErrors>
    <ignoredError sqref="U19 W19 Y1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4259" r:id="rId4" name="Check Box 227">
              <controlPr defaultSize="0" autoFill="0" autoLine="0" autoPict="0">
                <anchor moveWithCells="1">
                  <from>
                    <xdr:col>2</xdr:col>
                    <xdr:colOff>31750</xdr:colOff>
                    <xdr:row>9</xdr:row>
                    <xdr:rowOff>12700</xdr:rowOff>
                  </from>
                  <to>
                    <xdr:col>3</xdr:col>
                    <xdr:colOff>31750</xdr:colOff>
                    <xdr:row>10</xdr:row>
                    <xdr:rowOff>0</xdr:rowOff>
                  </to>
                </anchor>
              </controlPr>
            </control>
          </mc:Choice>
        </mc:AlternateContent>
        <mc:AlternateContent xmlns:mc="http://schemas.openxmlformats.org/markup-compatibility/2006">
          <mc:Choice Requires="x14">
            <control shapeId="44247" r:id="rId5" name="Check Box 215">
              <controlPr defaultSize="0" autoFill="0" autoLine="0" autoPict="0">
                <anchor moveWithCells="1">
                  <from>
                    <xdr:col>2</xdr:col>
                    <xdr:colOff>31750</xdr:colOff>
                    <xdr:row>7</xdr:row>
                    <xdr:rowOff>12700</xdr:rowOff>
                  </from>
                  <to>
                    <xdr:col>3</xdr:col>
                    <xdr:colOff>31750</xdr:colOff>
                    <xdr:row>7</xdr:row>
                    <xdr:rowOff>228600</xdr:rowOff>
                  </to>
                </anchor>
              </controlPr>
            </control>
          </mc:Choice>
        </mc:AlternateContent>
        <mc:AlternateContent xmlns:mc="http://schemas.openxmlformats.org/markup-compatibility/2006">
          <mc:Choice Requires="x14">
            <control shapeId="44248" r:id="rId6" name="Check Box 216">
              <controlPr defaultSize="0" autoFill="0" autoLine="0" autoPict="0">
                <anchor moveWithCells="1">
                  <from>
                    <xdr:col>2</xdr:col>
                    <xdr:colOff>31750</xdr:colOff>
                    <xdr:row>8</xdr:row>
                    <xdr:rowOff>12700</xdr:rowOff>
                  </from>
                  <to>
                    <xdr:col>3</xdr:col>
                    <xdr:colOff>31750</xdr:colOff>
                    <xdr:row>8</xdr:row>
                    <xdr:rowOff>228600</xdr:rowOff>
                  </to>
                </anchor>
              </controlPr>
            </control>
          </mc:Choice>
        </mc:AlternateContent>
        <mc:AlternateContent xmlns:mc="http://schemas.openxmlformats.org/markup-compatibility/2006">
          <mc:Choice Requires="x14">
            <control shapeId="44034" r:id="rId7" name="Group Box 2">
              <controlPr defaultSize="0" autoFill="0" autoPict="0">
                <anchor moveWithCells="1" sizeWithCells="1">
                  <from>
                    <xdr:col>14</xdr:col>
                    <xdr:colOff>0</xdr:colOff>
                    <xdr:row>6</xdr:row>
                    <xdr:rowOff>0</xdr:rowOff>
                  </from>
                  <to>
                    <xdr:col>15</xdr:col>
                    <xdr:colOff>800100</xdr:colOff>
                    <xdr:row>7</xdr:row>
                    <xdr:rowOff>0</xdr:rowOff>
                  </to>
                </anchor>
              </controlPr>
            </control>
          </mc:Choice>
        </mc:AlternateContent>
        <mc:AlternateContent xmlns:mc="http://schemas.openxmlformats.org/markup-compatibility/2006">
          <mc:Choice Requires="x14">
            <control shapeId="44035" r:id="rId8" name="Option Button 3">
              <controlPr defaultSize="0" autoFill="0" autoLine="0" autoPict="0">
                <anchor moveWithCells="1" sizeWithCells="1">
                  <from>
                    <xdr:col>14</xdr:col>
                    <xdr:colOff>263525</xdr:colOff>
                    <xdr:row>6</xdr:row>
                    <xdr:rowOff>180975</xdr:rowOff>
                  </from>
                  <to>
                    <xdr:col>14</xdr:col>
                    <xdr:colOff>574675</xdr:colOff>
                    <xdr:row>6</xdr:row>
                    <xdr:rowOff>552450</xdr:rowOff>
                  </to>
                </anchor>
              </controlPr>
            </control>
          </mc:Choice>
        </mc:AlternateContent>
        <mc:AlternateContent xmlns:mc="http://schemas.openxmlformats.org/markup-compatibility/2006">
          <mc:Choice Requires="x14">
            <control shapeId="44036" r:id="rId9" name="Option Button 4">
              <controlPr defaultSize="0" autoFill="0" autoLine="0" autoPict="0">
                <anchor moveWithCells="1" sizeWithCells="1">
                  <from>
                    <xdr:col>15</xdr:col>
                    <xdr:colOff>295275</xdr:colOff>
                    <xdr:row>6</xdr:row>
                    <xdr:rowOff>180975</xdr:rowOff>
                  </from>
                  <to>
                    <xdr:col>15</xdr:col>
                    <xdr:colOff>606425</xdr:colOff>
                    <xdr:row>6</xdr:row>
                    <xdr:rowOff>552450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11"/>
  <sheetViews>
    <sheetView workbookViewId="0"/>
  </sheetViews>
  <sheetFormatPr defaultColWidth="9.1796875" defaultRowHeight="13.25" x14ac:dyDescent="0.65"/>
  <cols>
    <col min="1" max="1" width="14.453125" style="3" bestFit="1" customWidth="1"/>
    <col min="2" max="2" width="7.26953125" style="3" bestFit="1" customWidth="1"/>
    <col min="3" max="3" width="6.26953125" style="8" bestFit="1" customWidth="1"/>
    <col min="4" max="4" width="4.54296875" style="3" customWidth="1"/>
    <col min="5" max="5" width="11.1796875" style="3" customWidth="1"/>
    <col min="6" max="6" width="11.453125" style="3" customWidth="1"/>
    <col min="7" max="7" width="13.54296875" style="3" customWidth="1"/>
    <col min="8" max="8" width="12.81640625" style="3" customWidth="1"/>
    <col min="9" max="11" width="9.1796875" style="3"/>
    <col min="12" max="12" width="14.453125" style="3" bestFit="1" customWidth="1"/>
    <col min="13" max="16384" width="9.1796875" style="3"/>
  </cols>
  <sheetData>
    <row r="1" spans="1:8" ht="27" customHeight="1" x14ac:dyDescent="0.65">
      <c r="A1" s="65"/>
      <c r="B1" s="65" t="s">
        <v>1</v>
      </c>
      <c r="C1" s="65" t="s">
        <v>2</v>
      </c>
      <c r="E1" s="65" t="s">
        <v>9</v>
      </c>
      <c r="F1" s="73" t="s">
        <v>55</v>
      </c>
      <c r="G1" s="37" t="s">
        <v>7</v>
      </c>
      <c r="H1" s="37" t="s">
        <v>42</v>
      </c>
    </row>
    <row r="2" spans="1:8" x14ac:dyDescent="0.65">
      <c r="A2" s="65" t="s">
        <v>45</v>
      </c>
      <c r="B2" s="65">
        <f>ROUND(Hearing!C26,0)</f>
        <v>0</v>
      </c>
      <c r="C2" s="65">
        <f>ROUND(Hearing!F26,0)</f>
        <v>0</v>
      </c>
      <c r="E2" s="20">
        <f ca="1">TODAY()</f>
        <v>46197</v>
      </c>
      <c r="F2" s="20" t="str">
        <f>IF(Hearing!F7="","",Hearing!F7)</f>
        <v/>
      </c>
      <c r="G2" s="20">
        <f>Hearing!F14</f>
        <v>0</v>
      </c>
      <c r="H2" s="20">
        <f>Hearing!L14</f>
        <v>0</v>
      </c>
    </row>
    <row r="3" spans="1:8" x14ac:dyDescent="0.65">
      <c r="A3" s="65" t="s">
        <v>46</v>
      </c>
      <c r="B3" s="70">
        <f>IF(B2&lt;150,0,VLOOKUP(B2,A11:B711,2))</f>
        <v>0</v>
      </c>
      <c r="C3" s="70">
        <f>IF(C2&lt;150,0,VLOOKUP(C2,A11:B711,2))</f>
        <v>0</v>
      </c>
    </row>
    <row r="4" spans="1:8" x14ac:dyDescent="0.65">
      <c r="C4" s="3"/>
      <c r="F4" s="7"/>
      <c r="G4" s="100" t="s">
        <v>99</v>
      </c>
      <c r="H4" s="100" t="s">
        <v>98</v>
      </c>
    </row>
    <row r="5" spans="1:8" x14ac:dyDescent="0.65">
      <c r="A5" s="65" t="s">
        <v>47</v>
      </c>
      <c r="B5" s="65">
        <f>ROUND(Hearing!I26,0)</f>
        <v>0</v>
      </c>
      <c r="C5" s="65">
        <f>ROUND(Hearing!L26,0)</f>
        <v>0</v>
      </c>
      <c r="F5" s="7"/>
      <c r="G5" s="100"/>
      <c r="H5" s="100"/>
    </row>
    <row r="6" spans="1:8" x14ac:dyDescent="0.65">
      <c r="A6" s="65" t="s">
        <v>46</v>
      </c>
      <c r="B6" s="70">
        <f>IF(B5&lt;150,0,VLOOKUP(B5,A11:B711,2))</f>
        <v>0</v>
      </c>
      <c r="C6" s="70">
        <f>IF(C5&lt;150,0,VLOOKUP(C5,A11:B711,2))</f>
        <v>0</v>
      </c>
      <c r="G6" s="67">
        <f>IF(Hearing!F7="",Hearing!F13,DATEDIF(F2,G2,"y"))</f>
        <v>0</v>
      </c>
      <c r="H6" s="67">
        <f>IF(Hearing!F7="",Hearing!L13,DATEDIF(F2,H2,"y"))</f>
        <v>0</v>
      </c>
    </row>
    <row r="7" spans="1:8" x14ac:dyDescent="0.65">
      <c r="H7" s="7"/>
    </row>
    <row r="8" spans="1:8" x14ac:dyDescent="0.65">
      <c r="G8" s="65" t="s">
        <v>13</v>
      </c>
      <c r="H8" s="65" t="s">
        <v>15</v>
      </c>
    </row>
    <row r="9" spans="1:8" x14ac:dyDescent="0.65">
      <c r="A9" s="187" t="s">
        <v>101</v>
      </c>
      <c r="B9" s="187"/>
      <c r="G9" s="65" t="s">
        <v>14</v>
      </c>
      <c r="H9" s="65" t="s">
        <v>14</v>
      </c>
    </row>
    <row r="10" spans="1:8" x14ac:dyDescent="0.65">
      <c r="A10" s="76" t="s">
        <v>43</v>
      </c>
      <c r="B10" s="77" t="s">
        <v>44</v>
      </c>
      <c r="G10" s="65">
        <f>IF(G6=0,0,IF(Hearing!$S$7=1,VLOOKUP(G6,$E$15:$G$114,2),IF(Hearing!$S$7=2,VLOOKUP(G6,$E$15:$G$114,3),0)))</f>
        <v>0</v>
      </c>
      <c r="H10" s="65">
        <f>IF(H6=0,0,IF(Hearing!$S$7=1,VLOOKUP(H6,$E$15:$G$114,2),IF(Hearing!$S$7=2,VLOOKUP(H6,$E$15:$G$114,3),0)))</f>
        <v>0</v>
      </c>
    </row>
    <row r="11" spans="1:8" x14ac:dyDescent="0.65">
      <c r="A11" s="65">
        <v>0</v>
      </c>
      <c r="B11" s="70">
        <v>0</v>
      </c>
    </row>
    <row r="12" spans="1:8" x14ac:dyDescent="0.65">
      <c r="A12" s="65">
        <v>1</v>
      </c>
      <c r="B12" s="70">
        <v>0</v>
      </c>
      <c r="E12" s="75" t="s">
        <v>100</v>
      </c>
      <c r="F12" s="75"/>
      <c r="G12" s="75"/>
    </row>
    <row r="13" spans="1:8" x14ac:dyDescent="0.65">
      <c r="A13" s="65">
        <v>2</v>
      </c>
      <c r="B13" s="70">
        <v>0</v>
      </c>
      <c r="E13" s="75"/>
      <c r="F13" s="75"/>
      <c r="G13" s="75"/>
    </row>
    <row r="14" spans="1:8" x14ac:dyDescent="0.65">
      <c r="A14" s="65">
        <v>3</v>
      </c>
      <c r="B14" s="70">
        <v>0</v>
      </c>
      <c r="E14" s="65" t="s">
        <v>62</v>
      </c>
      <c r="F14" s="65" t="s">
        <v>63</v>
      </c>
      <c r="G14" s="74" t="s">
        <v>64</v>
      </c>
    </row>
    <row r="15" spans="1:8" x14ac:dyDescent="0.65">
      <c r="A15" s="65">
        <v>4</v>
      </c>
      <c r="B15" s="70">
        <v>0</v>
      </c>
      <c r="E15" s="65">
        <v>1</v>
      </c>
      <c r="F15" s="65">
        <v>0</v>
      </c>
      <c r="G15" s="74">
        <v>0</v>
      </c>
    </row>
    <row r="16" spans="1:8" x14ac:dyDescent="0.65">
      <c r="A16" s="65">
        <v>5</v>
      </c>
      <c r="B16" s="70">
        <v>0</v>
      </c>
      <c r="E16" s="65">
        <v>2</v>
      </c>
      <c r="F16" s="65">
        <v>0</v>
      </c>
      <c r="G16" s="74">
        <v>0</v>
      </c>
    </row>
    <row r="17" spans="1:7" x14ac:dyDescent="0.65">
      <c r="A17" s="65">
        <v>6</v>
      </c>
      <c r="B17" s="70">
        <v>0</v>
      </c>
      <c r="E17" s="65">
        <v>3</v>
      </c>
      <c r="F17" s="65">
        <v>0</v>
      </c>
      <c r="G17" s="74">
        <v>0</v>
      </c>
    </row>
    <row r="18" spans="1:7" x14ac:dyDescent="0.65">
      <c r="A18" s="65">
        <v>7</v>
      </c>
      <c r="B18" s="70">
        <v>0</v>
      </c>
      <c r="E18" s="65">
        <v>4</v>
      </c>
      <c r="F18" s="65">
        <v>0</v>
      </c>
      <c r="G18" s="74">
        <v>0</v>
      </c>
    </row>
    <row r="19" spans="1:7" x14ac:dyDescent="0.65">
      <c r="A19" s="65">
        <v>8</v>
      </c>
      <c r="B19" s="70">
        <v>0</v>
      </c>
      <c r="C19" s="3"/>
      <c r="E19" s="65">
        <v>5</v>
      </c>
      <c r="F19" s="65">
        <v>0</v>
      </c>
      <c r="G19" s="74">
        <v>0</v>
      </c>
    </row>
    <row r="20" spans="1:7" x14ac:dyDescent="0.65">
      <c r="A20" s="65">
        <v>9</v>
      </c>
      <c r="B20" s="70">
        <v>0</v>
      </c>
      <c r="C20" s="3"/>
      <c r="E20" s="65">
        <v>6</v>
      </c>
      <c r="F20" s="65">
        <v>0</v>
      </c>
      <c r="G20" s="74">
        <v>0</v>
      </c>
    </row>
    <row r="21" spans="1:7" x14ac:dyDescent="0.65">
      <c r="A21" s="65">
        <v>10</v>
      </c>
      <c r="B21" s="70">
        <v>0</v>
      </c>
      <c r="C21" s="3"/>
      <c r="E21" s="65">
        <v>7</v>
      </c>
      <c r="F21" s="65">
        <v>0</v>
      </c>
      <c r="G21" s="74">
        <v>0</v>
      </c>
    </row>
    <row r="22" spans="1:7" x14ac:dyDescent="0.65">
      <c r="A22" s="65">
        <v>11</v>
      </c>
      <c r="B22" s="70">
        <v>0</v>
      </c>
      <c r="C22" s="3"/>
      <c r="E22" s="65">
        <v>8</v>
      </c>
      <c r="F22" s="65">
        <v>0</v>
      </c>
      <c r="G22" s="74">
        <v>0</v>
      </c>
    </row>
    <row r="23" spans="1:7" x14ac:dyDescent="0.65">
      <c r="A23" s="65">
        <v>12</v>
      </c>
      <c r="B23" s="70">
        <v>0</v>
      </c>
      <c r="C23" s="3"/>
      <c r="E23" s="65">
        <v>9</v>
      </c>
      <c r="F23" s="65">
        <v>0</v>
      </c>
      <c r="G23" s="74">
        <v>0</v>
      </c>
    </row>
    <row r="24" spans="1:7" x14ac:dyDescent="0.65">
      <c r="A24" s="65">
        <v>13</v>
      </c>
      <c r="B24" s="70">
        <v>0</v>
      </c>
      <c r="C24" s="3"/>
      <c r="E24" s="65">
        <v>10</v>
      </c>
      <c r="F24" s="65">
        <v>0</v>
      </c>
      <c r="G24" s="74">
        <v>0</v>
      </c>
    </row>
    <row r="25" spans="1:7" x14ac:dyDescent="0.65">
      <c r="A25" s="65">
        <v>14</v>
      </c>
      <c r="B25" s="70">
        <v>0</v>
      </c>
      <c r="C25" s="3"/>
      <c r="E25" s="65">
        <v>11</v>
      </c>
      <c r="F25" s="65">
        <v>0</v>
      </c>
      <c r="G25" s="74">
        <v>0</v>
      </c>
    </row>
    <row r="26" spans="1:7" x14ac:dyDescent="0.65">
      <c r="A26" s="65">
        <v>15</v>
      </c>
      <c r="B26" s="70">
        <v>0</v>
      </c>
      <c r="C26" s="3"/>
      <c r="E26" s="65">
        <v>12</v>
      </c>
      <c r="F26" s="65">
        <v>0</v>
      </c>
      <c r="G26" s="74">
        <v>0</v>
      </c>
    </row>
    <row r="27" spans="1:7" x14ac:dyDescent="0.65">
      <c r="A27" s="65">
        <v>16</v>
      </c>
      <c r="B27" s="70">
        <v>0</v>
      </c>
      <c r="C27" s="3"/>
      <c r="E27" s="65">
        <v>13</v>
      </c>
      <c r="F27" s="65">
        <v>0</v>
      </c>
      <c r="G27" s="74">
        <v>0</v>
      </c>
    </row>
    <row r="28" spans="1:7" x14ac:dyDescent="0.65">
      <c r="A28" s="65">
        <v>17</v>
      </c>
      <c r="B28" s="70">
        <v>0</v>
      </c>
      <c r="C28" s="3"/>
      <c r="E28" s="65">
        <v>14</v>
      </c>
      <c r="F28" s="65">
        <v>0</v>
      </c>
      <c r="G28" s="74">
        <v>0</v>
      </c>
    </row>
    <row r="29" spans="1:7" x14ac:dyDescent="0.65">
      <c r="A29" s="65">
        <v>18</v>
      </c>
      <c r="B29" s="70">
        <v>0</v>
      </c>
      <c r="C29" s="3"/>
      <c r="E29" s="65">
        <v>15</v>
      </c>
      <c r="F29" s="65">
        <v>0</v>
      </c>
      <c r="G29" s="74">
        <v>0</v>
      </c>
    </row>
    <row r="30" spans="1:7" x14ac:dyDescent="0.65">
      <c r="A30" s="65">
        <v>19</v>
      </c>
      <c r="B30" s="70">
        <v>0</v>
      </c>
      <c r="C30" s="3"/>
      <c r="E30" s="65">
        <v>16</v>
      </c>
      <c r="F30" s="65">
        <v>0</v>
      </c>
      <c r="G30" s="74">
        <v>0</v>
      </c>
    </row>
    <row r="31" spans="1:7" x14ac:dyDescent="0.65">
      <c r="A31" s="65">
        <v>20</v>
      </c>
      <c r="B31" s="70">
        <v>0</v>
      </c>
      <c r="C31" s="3"/>
      <c r="E31" s="65">
        <v>17</v>
      </c>
      <c r="F31" s="65">
        <v>0</v>
      </c>
      <c r="G31" s="74">
        <v>0</v>
      </c>
    </row>
    <row r="32" spans="1:7" x14ac:dyDescent="0.65">
      <c r="A32" s="65">
        <v>21</v>
      </c>
      <c r="B32" s="70">
        <v>0</v>
      </c>
      <c r="C32" s="3"/>
      <c r="E32" s="65">
        <v>18</v>
      </c>
      <c r="F32" s="65">
        <v>0</v>
      </c>
      <c r="G32" s="74">
        <v>0</v>
      </c>
    </row>
    <row r="33" spans="1:7" x14ac:dyDescent="0.65">
      <c r="A33" s="65">
        <v>22</v>
      </c>
      <c r="B33" s="70">
        <v>0</v>
      </c>
      <c r="C33" s="3"/>
      <c r="E33" s="65">
        <v>19</v>
      </c>
      <c r="F33" s="65">
        <v>0</v>
      </c>
      <c r="G33" s="74">
        <v>0</v>
      </c>
    </row>
    <row r="34" spans="1:7" x14ac:dyDescent="0.65">
      <c r="A34" s="65">
        <v>23</v>
      </c>
      <c r="B34" s="70">
        <v>0</v>
      </c>
      <c r="C34" s="3"/>
      <c r="E34" s="65">
        <v>20</v>
      </c>
      <c r="F34" s="65">
        <v>0</v>
      </c>
      <c r="G34" s="74">
        <v>0</v>
      </c>
    </row>
    <row r="35" spans="1:7" x14ac:dyDescent="0.65">
      <c r="A35" s="65">
        <v>24</v>
      </c>
      <c r="B35" s="70">
        <v>0</v>
      </c>
      <c r="C35" s="3"/>
      <c r="E35" s="65">
        <v>21</v>
      </c>
      <c r="F35" s="65">
        <v>1</v>
      </c>
      <c r="G35" s="74">
        <v>0</v>
      </c>
    </row>
    <row r="36" spans="1:7" x14ac:dyDescent="0.65">
      <c r="A36" s="65">
        <v>25</v>
      </c>
      <c r="B36" s="70">
        <v>0</v>
      </c>
      <c r="C36" s="3"/>
      <c r="E36" s="65">
        <v>22</v>
      </c>
      <c r="F36" s="65">
        <v>1</v>
      </c>
      <c r="G36" s="74">
        <v>1</v>
      </c>
    </row>
    <row r="37" spans="1:7" x14ac:dyDescent="0.65">
      <c r="A37" s="65">
        <v>26</v>
      </c>
      <c r="B37" s="70">
        <v>0</v>
      </c>
      <c r="C37" s="3"/>
      <c r="E37" s="65">
        <v>23</v>
      </c>
      <c r="F37" s="65">
        <v>2</v>
      </c>
      <c r="G37" s="74">
        <v>1</v>
      </c>
    </row>
    <row r="38" spans="1:7" x14ac:dyDescent="0.65">
      <c r="A38" s="65">
        <v>27</v>
      </c>
      <c r="B38" s="70">
        <v>0</v>
      </c>
      <c r="C38" s="3"/>
      <c r="E38" s="65">
        <v>24</v>
      </c>
      <c r="F38" s="65">
        <v>2</v>
      </c>
      <c r="G38" s="74">
        <v>2</v>
      </c>
    </row>
    <row r="39" spans="1:7" x14ac:dyDescent="0.65">
      <c r="A39" s="65">
        <v>28</v>
      </c>
      <c r="B39" s="70">
        <v>0</v>
      </c>
      <c r="C39" s="3"/>
      <c r="E39" s="65">
        <v>25</v>
      </c>
      <c r="F39" s="65">
        <v>3</v>
      </c>
      <c r="G39" s="74">
        <v>2</v>
      </c>
    </row>
    <row r="40" spans="1:7" x14ac:dyDescent="0.65">
      <c r="A40" s="65">
        <v>29</v>
      </c>
      <c r="B40" s="70">
        <v>0</v>
      </c>
      <c r="C40" s="3"/>
      <c r="E40" s="65">
        <v>26</v>
      </c>
      <c r="F40" s="65">
        <v>4</v>
      </c>
      <c r="G40" s="74">
        <v>3</v>
      </c>
    </row>
    <row r="41" spans="1:7" x14ac:dyDescent="0.65">
      <c r="A41" s="65">
        <v>30</v>
      </c>
      <c r="B41" s="70">
        <v>0</v>
      </c>
      <c r="C41" s="3"/>
      <c r="E41" s="65">
        <v>27</v>
      </c>
      <c r="F41" s="65">
        <v>5</v>
      </c>
      <c r="G41" s="74">
        <v>3</v>
      </c>
    </row>
    <row r="42" spans="1:7" x14ac:dyDescent="0.65">
      <c r="A42" s="65">
        <v>31</v>
      </c>
      <c r="B42" s="70">
        <v>0</v>
      </c>
      <c r="C42" s="3"/>
      <c r="E42" s="65">
        <v>28</v>
      </c>
      <c r="F42" s="65">
        <v>6</v>
      </c>
      <c r="G42" s="74">
        <v>4</v>
      </c>
    </row>
    <row r="43" spans="1:7" x14ac:dyDescent="0.65">
      <c r="A43" s="65">
        <v>32</v>
      </c>
      <c r="B43" s="70">
        <v>0</v>
      </c>
      <c r="C43" s="3"/>
      <c r="E43" s="65">
        <v>29</v>
      </c>
      <c r="F43" s="65">
        <v>7</v>
      </c>
      <c r="G43" s="74">
        <v>5</v>
      </c>
    </row>
    <row r="44" spans="1:7" x14ac:dyDescent="0.65">
      <c r="A44" s="65">
        <v>33</v>
      </c>
      <c r="B44" s="70">
        <v>0</v>
      </c>
      <c r="C44" s="3"/>
      <c r="E44" s="65">
        <v>30</v>
      </c>
      <c r="F44" s="65">
        <v>9</v>
      </c>
      <c r="G44" s="74">
        <v>6</v>
      </c>
    </row>
    <row r="45" spans="1:7" x14ac:dyDescent="0.65">
      <c r="A45" s="65">
        <v>34</v>
      </c>
      <c r="B45" s="70">
        <v>0</v>
      </c>
      <c r="C45" s="3"/>
      <c r="E45" s="65">
        <v>31</v>
      </c>
      <c r="F45" s="65">
        <v>10</v>
      </c>
      <c r="G45" s="74">
        <v>7</v>
      </c>
    </row>
    <row r="46" spans="1:7" x14ac:dyDescent="0.65">
      <c r="A46" s="65">
        <v>35</v>
      </c>
      <c r="B46" s="70">
        <v>0</v>
      </c>
      <c r="C46" s="3"/>
      <c r="E46" s="65">
        <v>32</v>
      </c>
      <c r="F46" s="65">
        <v>12</v>
      </c>
      <c r="G46" s="74">
        <v>8</v>
      </c>
    </row>
    <row r="47" spans="1:7" x14ac:dyDescent="0.65">
      <c r="A47" s="65">
        <v>36</v>
      </c>
      <c r="B47" s="70">
        <v>0</v>
      </c>
      <c r="C47" s="3"/>
      <c r="E47" s="65">
        <v>33</v>
      </c>
      <c r="F47" s="65">
        <v>14</v>
      </c>
      <c r="G47" s="74">
        <v>9</v>
      </c>
    </row>
    <row r="48" spans="1:7" x14ac:dyDescent="0.65">
      <c r="A48" s="65">
        <v>37</v>
      </c>
      <c r="B48" s="70">
        <v>0</v>
      </c>
      <c r="C48" s="3"/>
      <c r="E48" s="65">
        <v>34</v>
      </c>
      <c r="F48" s="65">
        <v>15</v>
      </c>
      <c r="G48" s="74">
        <v>11</v>
      </c>
    </row>
    <row r="49" spans="1:7" x14ac:dyDescent="0.65">
      <c r="A49" s="65">
        <v>38</v>
      </c>
      <c r="B49" s="70">
        <v>0</v>
      </c>
      <c r="C49" s="3"/>
      <c r="E49" s="65">
        <v>35</v>
      </c>
      <c r="F49" s="65">
        <v>17</v>
      </c>
      <c r="G49" s="74">
        <v>12</v>
      </c>
    </row>
    <row r="50" spans="1:7" x14ac:dyDescent="0.65">
      <c r="A50" s="65">
        <v>39</v>
      </c>
      <c r="B50" s="70">
        <v>0</v>
      </c>
      <c r="C50" s="3"/>
      <c r="E50" s="65">
        <v>36</v>
      </c>
      <c r="F50" s="65">
        <v>19</v>
      </c>
      <c r="G50" s="74">
        <v>14</v>
      </c>
    </row>
    <row r="51" spans="1:7" x14ac:dyDescent="0.65">
      <c r="A51" s="65">
        <v>40</v>
      </c>
      <c r="B51" s="70">
        <v>0</v>
      </c>
      <c r="C51" s="3"/>
      <c r="E51" s="65">
        <v>37</v>
      </c>
      <c r="F51" s="65">
        <v>22</v>
      </c>
      <c r="G51" s="74">
        <v>15</v>
      </c>
    </row>
    <row r="52" spans="1:7" x14ac:dyDescent="0.65">
      <c r="A52" s="65">
        <v>41</v>
      </c>
      <c r="B52" s="70">
        <v>0</v>
      </c>
      <c r="C52" s="3"/>
      <c r="E52" s="65">
        <v>38</v>
      </c>
      <c r="F52" s="65">
        <v>24</v>
      </c>
      <c r="G52" s="74">
        <v>17</v>
      </c>
    </row>
    <row r="53" spans="1:7" x14ac:dyDescent="0.65">
      <c r="A53" s="65">
        <v>42</v>
      </c>
      <c r="B53" s="70">
        <v>0</v>
      </c>
      <c r="C53" s="3"/>
      <c r="E53" s="65">
        <v>39</v>
      </c>
      <c r="F53" s="65">
        <v>26</v>
      </c>
      <c r="G53" s="74">
        <v>19</v>
      </c>
    </row>
    <row r="54" spans="1:7" x14ac:dyDescent="0.65">
      <c r="A54" s="65">
        <v>43</v>
      </c>
      <c r="B54" s="70">
        <v>0</v>
      </c>
      <c r="C54" s="3"/>
      <c r="E54" s="65">
        <v>40</v>
      </c>
      <c r="F54" s="65">
        <v>29</v>
      </c>
      <c r="G54" s="74">
        <v>20</v>
      </c>
    </row>
    <row r="55" spans="1:7" x14ac:dyDescent="0.65">
      <c r="A55" s="65">
        <v>44</v>
      </c>
      <c r="B55" s="70">
        <v>0</v>
      </c>
      <c r="C55" s="3"/>
      <c r="E55" s="65">
        <v>41</v>
      </c>
      <c r="F55" s="65">
        <v>32</v>
      </c>
      <c r="G55" s="74">
        <v>22</v>
      </c>
    </row>
    <row r="56" spans="1:7" x14ac:dyDescent="0.65">
      <c r="A56" s="65">
        <v>45</v>
      </c>
      <c r="B56" s="70">
        <v>0</v>
      </c>
      <c r="C56" s="3"/>
      <c r="E56" s="65">
        <v>42</v>
      </c>
      <c r="F56" s="65">
        <v>35</v>
      </c>
      <c r="G56" s="74">
        <v>24</v>
      </c>
    </row>
    <row r="57" spans="1:7" x14ac:dyDescent="0.65">
      <c r="A57" s="65">
        <v>46</v>
      </c>
      <c r="B57" s="70">
        <v>0</v>
      </c>
      <c r="C57" s="3"/>
      <c r="E57" s="65">
        <v>43</v>
      </c>
      <c r="F57" s="65">
        <v>38</v>
      </c>
      <c r="G57" s="74">
        <v>26</v>
      </c>
    </row>
    <row r="58" spans="1:7" x14ac:dyDescent="0.65">
      <c r="A58" s="65">
        <v>47</v>
      </c>
      <c r="B58" s="70">
        <v>0</v>
      </c>
      <c r="C58" s="3"/>
      <c r="E58" s="65">
        <v>44</v>
      </c>
      <c r="F58" s="65">
        <v>41</v>
      </c>
      <c r="G58" s="74">
        <v>28</v>
      </c>
    </row>
    <row r="59" spans="1:7" x14ac:dyDescent="0.65">
      <c r="A59" s="65">
        <v>48</v>
      </c>
      <c r="B59" s="70">
        <v>0</v>
      </c>
      <c r="C59" s="3"/>
      <c r="E59" s="65">
        <v>45</v>
      </c>
      <c r="F59" s="65">
        <v>44</v>
      </c>
      <c r="G59" s="74">
        <v>31</v>
      </c>
    </row>
    <row r="60" spans="1:7" x14ac:dyDescent="0.65">
      <c r="A60" s="65">
        <v>49</v>
      </c>
      <c r="B60" s="70">
        <v>0</v>
      </c>
      <c r="C60" s="3"/>
      <c r="E60" s="65">
        <v>46</v>
      </c>
      <c r="F60" s="65">
        <v>47</v>
      </c>
      <c r="G60" s="74">
        <v>33</v>
      </c>
    </row>
    <row r="61" spans="1:7" x14ac:dyDescent="0.65">
      <c r="A61" s="65">
        <v>50</v>
      </c>
      <c r="B61" s="70">
        <v>0</v>
      </c>
      <c r="C61" s="3"/>
      <c r="E61" s="65">
        <v>47</v>
      </c>
      <c r="F61" s="65">
        <v>50</v>
      </c>
      <c r="G61" s="74">
        <v>35</v>
      </c>
    </row>
    <row r="62" spans="1:7" x14ac:dyDescent="0.65">
      <c r="A62" s="65">
        <v>51</v>
      </c>
      <c r="B62" s="70">
        <v>0</v>
      </c>
      <c r="C62" s="3"/>
      <c r="E62" s="65">
        <v>48</v>
      </c>
      <c r="F62" s="65">
        <v>54</v>
      </c>
      <c r="G62" s="74">
        <v>38</v>
      </c>
    </row>
    <row r="63" spans="1:7" x14ac:dyDescent="0.65">
      <c r="A63" s="65">
        <v>52</v>
      </c>
      <c r="B63" s="70">
        <v>0</v>
      </c>
      <c r="C63" s="3"/>
      <c r="E63" s="65">
        <v>49</v>
      </c>
      <c r="F63" s="65">
        <v>58</v>
      </c>
      <c r="G63" s="74">
        <v>40</v>
      </c>
    </row>
    <row r="64" spans="1:7" x14ac:dyDescent="0.65">
      <c r="A64" s="65">
        <v>53</v>
      </c>
      <c r="B64" s="70">
        <v>0</v>
      </c>
      <c r="C64" s="3"/>
      <c r="E64" s="65">
        <v>50</v>
      </c>
      <c r="F64" s="65">
        <v>61</v>
      </c>
      <c r="G64" s="74">
        <v>43</v>
      </c>
    </row>
    <row r="65" spans="1:7" x14ac:dyDescent="0.65">
      <c r="A65" s="65">
        <v>54</v>
      </c>
      <c r="B65" s="70">
        <v>0</v>
      </c>
      <c r="C65" s="3"/>
      <c r="E65" s="65">
        <v>51</v>
      </c>
      <c r="F65" s="65">
        <v>65</v>
      </c>
      <c r="G65" s="74">
        <v>46</v>
      </c>
    </row>
    <row r="66" spans="1:7" x14ac:dyDescent="0.65">
      <c r="A66" s="65">
        <v>55</v>
      </c>
      <c r="B66" s="70">
        <v>0</v>
      </c>
      <c r="C66" s="3"/>
      <c r="E66" s="65">
        <v>52</v>
      </c>
      <c r="F66" s="65">
        <v>69</v>
      </c>
      <c r="G66" s="74">
        <v>49</v>
      </c>
    </row>
    <row r="67" spans="1:7" x14ac:dyDescent="0.65">
      <c r="A67" s="65">
        <v>56</v>
      </c>
      <c r="B67" s="70">
        <v>0</v>
      </c>
      <c r="C67" s="3"/>
      <c r="E67" s="65">
        <v>53</v>
      </c>
      <c r="F67" s="65">
        <v>74</v>
      </c>
      <c r="G67" s="74">
        <v>51</v>
      </c>
    </row>
    <row r="68" spans="1:7" x14ac:dyDescent="0.65">
      <c r="A68" s="65">
        <v>57</v>
      </c>
      <c r="B68" s="70">
        <v>0</v>
      </c>
      <c r="C68" s="3"/>
      <c r="E68" s="65">
        <v>54</v>
      </c>
      <c r="F68" s="65">
        <v>78</v>
      </c>
      <c r="G68" s="74">
        <v>54</v>
      </c>
    </row>
    <row r="69" spans="1:7" x14ac:dyDescent="0.65">
      <c r="A69" s="65">
        <v>58</v>
      </c>
      <c r="B69" s="70">
        <v>0</v>
      </c>
      <c r="C69" s="3"/>
      <c r="E69" s="65">
        <v>55</v>
      </c>
      <c r="F69" s="65">
        <v>82</v>
      </c>
      <c r="G69" s="74">
        <v>57</v>
      </c>
    </row>
    <row r="70" spans="1:7" x14ac:dyDescent="0.65">
      <c r="A70" s="65">
        <v>59</v>
      </c>
      <c r="B70" s="70">
        <v>0</v>
      </c>
      <c r="C70" s="3"/>
      <c r="E70" s="65">
        <v>56</v>
      </c>
      <c r="F70" s="65">
        <v>87</v>
      </c>
      <c r="G70" s="74">
        <v>61</v>
      </c>
    </row>
    <row r="71" spans="1:7" x14ac:dyDescent="0.65">
      <c r="A71" s="65">
        <v>60</v>
      </c>
      <c r="B71" s="70">
        <v>0</v>
      </c>
      <c r="C71" s="3"/>
      <c r="E71" s="65">
        <v>57</v>
      </c>
      <c r="F71" s="65">
        <v>91</v>
      </c>
      <c r="G71" s="74">
        <v>64</v>
      </c>
    </row>
    <row r="72" spans="1:7" x14ac:dyDescent="0.65">
      <c r="A72" s="65">
        <v>61</v>
      </c>
      <c r="B72" s="70">
        <v>0</v>
      </c>
      <c r="C72" s="3"/>
      <c r="E72" s="65">
        <v>58</v>
      </c>
      <c r="F72" s="65">
        <v>96</v>
      </c>
      <c r="G72" s="74">
        <v>67</v>
      </c>
    </row>
    <row r="73" spans="1:7" x14ac:dyDescent="0.65">
      <c r="A73" s="65">
        <v>62</v>
      </c>
      <c r="B73" s="70">
        <v>0</v>
      </c>
      <c r="C73" s="3"/>
      <c r="E73" s="65">
        <v>59</v>
      </c>
      <c r="F73" s="65">
        <v>101</v>
      </c>
      <c r="G73" s="74">
        <v>71</v>
      </c>
    </row>
    <row r="74" spans="1:7" x14ac:dyDescent="0.65">
      <c r="A74" s="65">
        <v>63</v>
      </c>
      <c r="B74" s="70">
        <v>0</v>
      </c>
      <c r="C74" s="3"/>
      <c r="E74" s="65">
        <v>60</v>
      </c>
      <c r="F74" s="65">
        <v>106</v>
      </c>
      <c r="G74" s="74">
        <v>74</v>
      </c>
    </row>
    <row r="75" spans="1:7" x14ac:dyDescent="0.65">
      <c r="A75" s="65">
        <v>64</v>
      </c>
      <c r="B75" s="70">
        <v>0</v>
      </c>
      <c r="C75" s="3"/>
      <c r="E75" s="65">
        <v>61</v>
      </c>
      <c r="F75" s="65">
        <v>111</v>
      </c>
      <c r="G75" s="74">
        <v>78</v>
      </c>
    </row>
    <row r="76" spans="1:7" x14ac:dyDescent="0.65">
      <c r="A76" s="65">
        <v>65</v>
      </c>
      <c r="B76" s="70">
        <v>0</v>
      </c>
      <c r="C76" s="3"/>
      <c r="E76" s="65">
        <v>62</v>
      </c>
      <c r="F76" s="65">
        <v>116</v>
      </c>
      <c r="G76" s="74">
        <v>81</v>
      </c>
    </row>
    <row r="77" spans="1:7" x14ac:dyDescent="0.65">
      <c r="A77" s="65">
        <v>66</v>
      </c>
      <c r="B77" s="70">
        <v>0</v>
      </c>
      <c r="C77" s="3"/>
      <c r="E77" s="65">
        <v>63</v>
      </c>
      <c r="F77" s="65">
        <v>122</v>
      </c>
      <c r="G77" s="74">
        <v>85</v>
      </c>
    </row>
    <row r="78" spans="1:7" x14ac:dyDescent="0.65">
      <c r="A78" s="65">
        <v>67</v>
      </c>
      <c r="B78" s="70">
        <v>0</v>
      </c>
      <c r="C78" s="3"/>
      <c r="E78" s="65">
        <v>64</v>
      </c>
      <c r="F78" s="65">
        <v>127</v>
      </c>
      <c r="G78" s="74">
        <v>89</v>
      </c>
    </row>
    <row r="79" spans="1:7" x14ac:dyDescent="0.65">
      <c r="A79" s="65">
        <v>68</v>
      </c>
      <c r="B79" s="70">
        <v>0</v>
      </c>
      <c r="C79" s="3"/>
      <c r="E79" s="65">
        <v>65</v>
      </c>
      <c r="F79" s="65">
        <v>133</v>
      </c>
      <c r="G79" s="74">
        <v>93</v>
      </c>
    </row>
    <row r="80" spans="1:7" x14ac:dyDescent="0.65">
      <c r="A80" s="65">
        <v>69</v>
      </c>
      <c r="B80" s="70">
        <v>0</v>
      </c>
      <c r="C80" s="3"/>
      <c r="E80" s="65">
        <v>66</v>
      </c>
      <c r="F80" s="65">
        <v>138</v>
      </c>
      <c r="G80" s="74">
        <v>97</v>
      </c>
    </row>
    <row r="81" spans="1:7" x14ac:dyDescent="0.65">
      <c r="A81" s="65">
        <v>70</v>
      </c>
      <c r="B81" s="70">
        <v>0</v>
      </c>
      <c r="C81" s="3"/>
      <c r="E81" s="65">
        <v>67</v>
      </c>
      <c r="F81" s="65">
        <v>144</v>
      </c>
      <c r="G81" s="74">
        <v>101</v>
      </c>
    </row>
    <row r="82" spans="1:7" x14ac:dyDescent="0.65">
      <c r="A82" s="65">
        <v>71</v>
      </c>
      <c r="B82" s="70">
        <v>0</v>
      </c>
      <c r="C82" s="3"/>
      <c r="E82" s="65">
        <v>68</v>
      </c>
      <c r="F82" s="65">
        <v>150</v>
      </c>
      <c r="G82" s="74">
        <v>105</v>
      </c>
    </row>
    <row r="83" spans="1:7" x14ac:dyDescent="0.65">
      <c r="A83" s="65">
        <v>72</v>
      </c>
      <c r="B83" s="70">
        <v>0</v>
      </c>
      <c r="C83" s="3"/>
      <c r="E83" s="65">
        <v>69</v>
      </c>
      <c r="F83" s="65">
        <v>156</v>
      </c>
      <c r="G83" s="74">
        <v>109</v>
      </c>
    </row>
    <row r="84" spans="1:7" x14ac:dyDescent="0.65">
      <c r="A84" s="65">
        <v>73</v>
      </c>
      <c r="B84" s="70">
        <v>0</v>
      </c>
      <c r="C84" s="3"/>
      <c r="E84" s="65">
        <v>70</v>
      </c>
      <c r="F84" s="65">
        <v>162</v>
      </c>
      <c r="G84" s="74">
        <v>114</v>
      </c>
    </row>
    <row r="85" spans="1:7" x14ac:dyDescent="0.65">
      <c r="A85" s="65">
        <v>74</v>
      </c>
      <c r="B85" s="70">
        <v>0</v>
      </c>
      <c r="C85" s="3"/>
      <c r="E85" s="65">
        <v>71</v>
      </c>
      <c r="F85" s="65">
        <v>169</v>
      </c>
      <c r="G85" s="74">
        <v>118</v>
      </c>
    </row>
    <row r="86" spans="1:7" x14ac:dyDescent="0.65">
      <c r="A86" s="65">
        <v>75</v>
      </c>
      <c r="B86" s="70">
        <v>0</v>
      </c>
      <c r="C86" s="3"/>
      <c r="E86" s="65">
        <v>72</v>
      </c>
      <c r="F86" s="65">
        <v>175</v>
      </c>
      <c r="G86" s="74">
        <v>122</v>
      </c>
    </row>
    <row r="87" spans="1:7" x14ac:dyDescent="0.65">
      <c r="A87" s="65">
        <v>76</v>
      </c>
      <c r="B87" s="70">
        <v>0</v>
      </c>
      <c r="C87" s="3"/>
      <c r="E87" s="65">
        <v>73</v>
      </c>
      <c r="F87" s="65">
        <v>182</v>
      </c>
      <c r="G87" s="74">
        <v>127</v>
      </c>
    </row>
    <row r="88" spans="1:7" x14ac:dyDescent="0.65">
      <c r="A88" s="65">
        <v>77</v>
      </c>
      <c r="B88" s="70">
        <v>0</v>
      </c>
      <c r="C88" s="3"/>
      <c r="E88" s="65">
        <v>74</v>
      </c>
      <c r="F88" s="65">
        <v>188</v>
      </c>
      <c r="G88" s="74">
        <v>132</v>
      </c>
    </row>
    <row r="89" spans="1:7" x14ac:dyDescent="0.65">
      <c r="A89" s="65">
        <v>78</v>
      </c>
      <c r="B89" s="70">
        <v>0</v>
      </c>
      <c r="C89" s="3"/>
      <c r="E89" s="65">
        <v>75</v>
      </c>
      <c r="F89" s="65">
        <v>195</v>
      </c>
      <c r="G89" s="74">
        <v>136</v>
      </c>
    </row>
    <row r="90" spans="1:7" x14ac:dyDescent="0.65">
      <c r="A90" s="65">
        <v>79</v>
      </c>
      <c r="B90" s="70">
        <v>0</v>
      </c>
      <c r="C90" s="3"/>
      <c r="E90" s="65">
        <v>76</v>
      </c>
      <c r="F90" s="65">
        <v>202</v>
      </c>
      <c r="G90" s="74">
        <v>141</v>
      </c>
    </row>
    <row r="91" spans="1:7" x14ac:dyDescent="0.65">
      <c r="A91" s="65">
        <v>80</v>
      </c>
      <c r="B91" s="70">
        <v>0</v>
      </c>
      <c r="C91" s="3"/>
      <c r="E91" s="65">
        <v>77</v>
      </c>
      <c r="F91" s="65">
        <v>209</v>
      </c>
      <c r="G91" s="74">
        <v>146</v>
      </c>
    </row>
    <row r="92" spans="1:7" x14ac:dyDescent="0.65">
      <c r="A92" s="65">
        <v>81</v>
      </c>
      <c r="B92" s="70">
        <v>0</v>
      </c>
      <c r="C92" s="3"/>
      <c r="E92" s="65">
        <v>78</v>
      </c>
      <c r="F92" s="65">
        <v>216</v>
      </c>
      <c r="G92" s="74">
        <v>151</v>
      </c>
    </row>
    <row r="93" spans="1:7" x14ac:dyDescent="0.65">
      <c r="A93" s="65">
        <v>82</v>
      </c>
      <c r="B93" s="70">
        <v>0</v>
      </c>
      <c r="C93" s="3"/>
      <c r="E93" s="65">
        <v>79</v>
      </c>
      <c r="F93" s="65">
        <v>223</v>
      </c>
      <c r="G93" s="74">
        <v>156</v>
      </c>
    </row>
    <row r="94" spans="1:7" x14ac:dyDescent="0.65">
      <c r="A94" s="65">
        <v>83</v>
      </c>
      <c r="B94" s="70">
        <v>0</v>
      </c>
      <c r="C94" s="3"/>
      <c r="E94" s="65">
        <v>80</v>
      </c>
      <c r="F94" s="65">
        <v>231</v>
      </c>
      <c r="G94" s="74">
        <v>161</v>
      </c>
    </row>
    <row r="95" spans="1:7" x14ac:dyDescent="0.65">
      <c r="A95" s="65">
        <v>84</v>
      </c>
      <c r="B95" s="70">
        <v>0</v>
      </c>
      <c r="C95" s="3"/>
      <c r="E95" s="65">
        <v>81</v>
      </c>
      <c r="F95" s="65">
        <v>238</v>
      </c>
      <c r="G95" s="74">
        <v>167</v>
      </c>
    </row>
    <row r="96" spans="1:7" x14ac:dyDescent="0.65">
      <c r="A96" s="65">
        <v>85</v>
      </c>
      <c r="B96" s="70">
        <v>0</v>
      </c>
      <c r="C96" s="3"/>
      <c r="E96" s="65">
        <v>82</v>
      </c>
      <c r="F96" s="65">
        <v>246</v>
      </c>
      <c r="G96" s="74">
        <v>172</v>
      </c>
    </row>
    <row r="97" spans="1:14" x14ac:dyDescent="0.65">
      <c r="A97" s="65">
        <v>86</v>
      </c>
      <c r="B97" s="70">
        <v>0</v>
      </c>
      <c r="C97" s="3"/>
      <c r="E97" s="65">
        <v>83</v>
      </c>
      <c r="F97" s="65">
        <v>254</v>
      </c>
      <c r="G97" s="74">
        <v>177</v>
      </c>
    </row>
    <row r="98" spans="1:14" x14ac:dyDescent="0.65">
      <c r="A98" s="65">
        <v>87</v>
      </c>
      <c r="B98" s="70">
        <v>0</v>
      </c>
      <c r="C98" s="3"/>
      <c r="E98" s="65">
        <v>84</v>
      </c>
      <c r="F98" s="65">
        <v>261</v>
      </c>
      <c r="G98" s="74">
        <v>183</v>
      </c>
    </row>
    <row r="99" spans="1:14" x14ac:dyDescent="0.65">
      <c r="A99" s="65">
        <v>88</v>
      </c>
      <c r="B99" s="70">
        <v>0</v>
      </c>
      <c r="C99" s="3"/>
      <c r="E99" s="65">
        <v>85</v>
      </c>
      <c r="F99" s="65">
        <v>269</v>
      </c>
      <c r="G99" s="74">
        <v>189</v>
      </c>
    </row>
    <row r="100" spans="1:14" x14ac:dyDescent="0.65">
      <c r="A100" s="65">
        <v>89</v>
      </c>
      <c r="B100" s="70">
        <v>0</v>
      </c>
      <c r="C100" s="3"/>
      <c r="E100" s="65">
        <v>86</v>
      </c>
      <c r="F100" s="65">
        <v>269</v>
      </c>
      <c r="G100" s="74">
        <v>189</v>
      </c>
    </row>
    <row r="101" spans="1:14" x14ac:dyDescent="0.65">
      <c r="A101" s="65">
        <v>90</v>
      </c>
      <c r="B101" s="70">
        <v>0</v>
      </c>
      <c r="C101" s="3"/>
      <c r="E101" s="65">
        <v>87</v>
      </c>
      <c r="F101" s="65">
        <v>269</v>
      </c>
      <c r="G101" s="74">
        <v>189</v>
      </c>
    </row>
    <row r="102" spans="1:14" x14ac:dyDescent="0.65">
      <c r="A102" s="65">
        <v>91</v>
      </c>
      <c r="B102" s="70">
        <v>0</v>
      </c>
      <c r="C102" s="3"/>
      <c r="E102" s="65">
        <v>88</v>
      </c>
      <c r="F102" s="65">
        <v>269</v>
      </c>
      <c r="G102" s="74">
        <v>189</v>
      </c>
    </row>
    <row r="103" spans="1:14" x14ac:dyDescent="0.65">
      <c r="A103" s="65">
        <v>92</v>
      </c>
      <c r="B103" s="70">
        <v>0</v>
      </c>
      <c r="C103" s="3"/>
      <c r="E103" s="65">
        <v>89</v>
      </c>
      <c r="F103" s="65">
        <v>269</v>
      </c>
      <c r="G103" s="74">
        <v>189</v>
      </c>
    </row>
    <row r="104" spans="1:14" x14ac:dyDescent="0.65">
      <c r="A104" s="65">
        <v>93</v>
      </c>
      <c r="B104" s="70">
        <v>0</v>
      </c>
      <c r="C104" s="3"/>
      <c r="E104" s="65">
        <v>90</v>
      </c>
      <c r="F104" s="65">
        <v>269</v>
      </c>
      <c r="G104" s="74">
        <v>189</v>
      </c>
    </row>
    <row r="105" spans="1:14" x14ac:dyDescent="0.65">
      <c r="A105" s="65">
        <v>94</v>
      </c>
      <c r="B105" s="70">
        <v>0</v>
      </c>
      <c r="C105" s="3"/>
      <c r="E105" s="65">
        <v>91</v>
      </c>
      <c r="F105" s="65">
        <v>269</v>
      </c>
      <c r="G105" s="74">
        <v>189</v>
      </c>
    </row>
    <row r="106" spans="1:14" x14ac:dyDescent="0.65">
      <c r="A106" s="65">
        <v>95</v>
      </c>
      <c r="B106" s="70">
        <v>0</v>
      </c>
      <c r="C106" s="3"/>
      <c r="E106" s="65">
        <v>92</v>
      </c>
      <c r="F106" s="65">
        <v>269</v>
      </c>
      <c r="G106" s="74">
        <v>189</v>
      </c>
    </row>
    <row r="107" spans="1:14" x14ac:dyDescent="0.65">
      <c r="A107" s="65">
        <v>96</v>
      </c>
      <c r="B107" s="70">
        <v>0</v>
      </c>
      <c r="C107" s="3"/>
      <c r="E107" s="65">
        <v>93</v>
      </c>
      <c r="F107" s="65">
        <v>269</v>
      </c>
      <c r="G107" s="74">
        <v>189</v>
      </c>
    </row>
    <row r="108" spans="1:14" x14ac:dyDescent="0.65">
      <c r="A108" s="65">
        <v>97</v>
      </c>
      <c r="B108" s="70">
        <v>0</v>
      </c>
      <c r="C108" s="3"/>
      <c r="E108" s="65">
        <v>94</v>
      </c>
      <c r="F108" s="65">
        <v>269</v>
      </c>
      <c r="G108" s="74">
        <v>189</v>
      </c>
    </row>
    <row r="109" spans="1:14" x14ac:dyDescent="0.65">
      <c r="A109" s="65">
        <v>98</v>
      </c>
      <c r="B109" s="70">
        <v>0</v>
      </c>
      <c r="C109" s="3"/>
      <c r="E109" s="65">
        <v>95</v>
      </c>
      <c r="F109" s="65">
        <v>269</v>
      </c>
      <c r="G109" s="74">
        <v>189</v>
      </c>
    </row>
    <row r="110" spans="1:14" x14ac:dyDescent="0.65">
      <c r="A110" s="65">
        <v>99</v>
      </c>
      <c r="B110" s="70">
        <v>0</v>
      </c>
      <c r="C110" s="3"/>
      <c r="E110" s="65">
        <v>96</v>
      </c>
      <c r="F110" s="65">
        <v>269</v>
      </c>
      <c r="G110" s="74">
        <v>189</v>
      </c>
    </row>
    <row r="111" spans="1:14" x14ac:dyDescent="0.65">
      <c r="A111" s="65">
        <v>100</v>
      </c>
      <c r="B111" s="70">
        <v>0</v>
      </c>
      <c r="C111" s="3"/>
      <c r="E111" s="65">
        <v>97</v>
      </c>
      <c r="F111" s="65">
        <v>269</v>
      </c>
      <c r="G111" s="74">
        <v>189</v>
      </c>
    </row>
    <row r="112" spans="1:14" x14ac:dyDescent="0.65">
      <c r="A112" s="65">
        <v>101</v>
      </c>
      <c r="B112" s="70">
        <v>0</v>
      </c>
      <c r="C112" s="3"/>
      <c r="E112" s="65">
        <v>98</v>
      </c>
      <c r="F112" s="65">
        <v>269</v>
      </c>
      <c r="G112" s="74">
        <v>189</v>
      </c>
      <c r="L112" s="10"/>
      <c r="N112" s="8"/>
    </row>
    <row r="113" spans="1:14" x14ac:dyDescent="0.65">
      <c r="A113" s="65">
        <v>102</v>
      </c>
      <c r="B113" s="70">
        <v>0</v>
      </c>
      <c r="C113" s="3"/>
      <c r="E113" s="65">
        <v>99</v>
      </c>
      <c r="F113" s="65">
        <v>269</v>
      </c>
      <c r="G113" s="74">
        <v>189</v>
      </c>
      <c r="L113" s="10"/>
      <c r="M113" s="11"/>
      <c r="N113" s="8"/>
    </row>
    <row r="114" spans="1:14" x14ac:dyDescent="0.65">
      <c r="A114" s="65">
        <v>103</v>
      </c>
      <c r="B114" s="70">
        <v>0</v>
      </c>
      <c r="C114" s="3"/>
      <c r="E114" s="65">
        <v>100</v>
      </c>
      <c r="F114" s="65">
        <v>269</v>
      </c>
      <c r="G114" s="74">
        <v>189</v>
      </c>
      <c r="L114" s="10"/>
      <c r="N114" s="7"/>
    </row>
    <row r="115" spans="1:14" x14ac:dyDescent="0.65">
      <c r="A115" s="65">
        <v>104</v>
      </c>
      <c r="B115" s="70">
        <v>0</v>
      </c>
      <c r="C115" s="3"/>
      <c r="L115" s="10"/>
      <c r="N115" s="7"/>
    </row>
    <row r="116" spans="1:14" x14ac:dyDescent="0.65">
      <c r="A116" s="65">
        <v>105</v>
      </c>
      <c r="B116" s="70">
        <v>0</v>
      </c>
      <c r="C116" s="3"/>
      <c r="L116" s="10"/>
      <c r="N116" s="7"/>
    </row>
    <row r="117" spans="1:14" x14ac:dyDescent="0.65">
      <c r="A117" s="65">
        <v>106</v>
      </c>
      <c r="B117" s="70">
        <v>0</v>
      </c>
      <c r="C117" s="3"/>
      <c r="L117" s="10"/>
      <c r="N117" s="7"/>
    </row>
    <row r="118" spans="1:14" x14ac:dyDescent="0.65">
      <c r="A118" s="65">
        <v>107</v>
      </c>
      <c r="B118" s="70">
        <v>0</v>
      </c>
      <c r="C118" s="3"/>
      <c r="L118" s="10"/>
      <c r="N118" s="7"/>
    </row>
    <row r="119" spans="1:14" x14ac:dyDescent="0.65">
      <c r="A119" s="65">
        <v>108</v>
      </c>
      <c r="B119" s="70">
        <v>0</v>
      </c>
      <c r="C119" s="3"/>
      <c r="L119" s="10"/>
      <c r="N119" s="7"/>
    </row>
    <row r="120" spans="1:14" x14ac:dyDescent="0.65">
      <c r="A120" s="65">
        <v>109</v>
      </c>
      <c r="B120" s="70">
        <v>0</v>
      </c>
      <c r="L120" s="10"/>
      <c r="N120" s="7"/>
    </row>
    <row r="121" spans="1:14" x14ac:dyDescent="0.65">
      <c r="A121" s="65">
        <v>110</v>
      </c>
      <c r="B121" s="70">
        <v>0</v>
      </c>
      <c r="L121" s="10"/>
      <c r="N121" s="7"/>
    </row>
    <row r="122" spans="1:14" x14ac:dyDescent="0.65">
      <c r="A122" s="65">
        <v>111</v>
      </c>
      <c r="B122" s="70">
        <v>0</v>
      </c>
      <c r="L122" s="10"/>
      <c r="N122" s="7"/>
    </row>
    <row r="123" spans="1:14" x14ac:dyDescent="0.65">
      <c r="A123" s="65">
        <v>112</v>
      </c>
      <c r="B123" s="70">
        <v>0</v>
      </c>
      <c r="C123" s="3"/>
      <c r="E123" s="7"/>
      <c r="L123" s="10"/>
      <c r="N123" s="7"/>
    </row>
    <row r="124" spans="1:14" x14ac:dyDescent="0.65">
      <c r="A124" s="65">
        <v>113</v>
      </c>
      <c r="B124" s="70">
        <v>0</v>
      </c>
      <c r="C124" s="3"/>
      <c r="L124" s="10"/>
      <c r="N124" s="7"/>
    </row>
    <row r="125" spans="1:14" x14ac:dyDescent="0.65">
      <c r="A125" s="65">
        <v>114</v>
      </c>
      <c r="B125" s="70">
        <v>0</v>
      </c>
      <c r="C125" s="3"/>
      <c r="L125" s="10"/>
      <c r="N125" s="7"/>
    </row>
    <row r="126" spans="1:14" x14ac:dyDescent="0.65">
      <c r="A126" s="65">
        <v>115</v>
      </c>
      <c r="B126" s="70">
        <v>0</v>
      </c>
      <c r="C126" s="3"/>
      <c r="L126" s="10"/>
      <c r="N126" s="7"/>
    </row>
    <row r="127" spans="1:14" x14ac:dyDescent="0.65">
      <c r="A127" s="65">
        <v>116</v>
      </c>
      <c r="B127" s="70">
        <v>0</v>
      </c>
      <c r="C127" s="3"/>
      <c r="L127" s="10"/>
      <c r="N127" s="7"/>
    </row>
    <row r="128" spans="1:14" x14ac:dyDescent="0.65">
      <c r="A128" s="65">
        <v>117</v>
      </c>
      <c r="B128" s="70">
        <v>0</v>
      </c>
      <c r="C128" s="3"/>
      <c r="L128" s="10"/>
      <c r="N128" s="7"/>
    </row>
    <row r="129" spans="1:14" x14ac:dyDescent="0.65">
      <c r="A129" s="65">
        <v>118</v>
      </c>
      <c r="B129" s="70">
        <v>0</v>
      </c>
      <c r="C129" s="3"/>
      <c r="L129" s="10"/>
      <c r="N129" s="7"/>
    </row>
    <row r="130" spans="1:14" x14ac:dyDescent="0.65">
      <c r="A130" s="65">
        <v>119</v>
      </c>
      <c r="B130" s="70">
        <v>0</v>
      </c>
      <c r="C130" s="3"/>
      <c r="H130" s="7"/>
      <c r="L130" s="10"/>
      <c r="N130" s="7"/>
    </row>
    <row r="131" spans="1:14" x14ac:dyDescent="0.65">
      <c r="A131" s="65">
        <v>120</v>
      </c>
      <c r="B131" s="70">
        <v>0</v>
      </c>
      <c r="C131" s="3"/>
      <c r="H131" s="7"/>
      <c r="L131" s="10"/>
      <c r="N131" s="7"/>
    </row>
    <row r="132" spans="1:14" x14ac:dyDescent="0.65">
      <c r="A132" s="65">
        <v>121</v>
      </c>
      <c r="B132" s="70">
        <v>0</v>
      </c>
      <c r="C132" s="3"/>
      <c r="H132" s="7"/>
      <c r="L132" s="10"/>
      <c r="N132" s="7"/>
    </row>
    <row r="133" spans="1:14" x14ac:dyDescent="0.65">
      <c r="A133" s="65">
        <v>122</v>
      </c>
      <c r="B133" s="70">
        <v>0</v>
      </c>
      <c r="C133" s="3"/>
      <c r="H133" s="7"/>
      <c r="L133" s="10"/>
      <c r="N133" s="7"/>
    </row>
    <row r="134" spans="1:14" x14ac:dyDescent="0.65">
      <c r="A134" s="65">
        <v>123</v>
      </c>
      <c r="B134" s="70">
        <v>0</v>
      </c>
      <c r="C134" s="3"/>
      <c r="E134" s="7"/>
      <c r="G134" s="7"/>
      <c r="H134" s="7"/>
      <c r="L134" s="10"/>
      <c r="N134" s="7"/>
    </row>
    <row r="135" spans="1:14" x14ac:dyDescent="0.65">
      <c r="A135" s="65">
        <v>124</v>
      </c>
      <c r="B135" s="70">
        <v>0</v>
      </c>
      <c r="C135" s="3"/>
      <c r="E135" s="7"/>
      <c r="H135" s="7"/>
      <c r="L135" s="10"/>
      <c r="N135" s="7"/>
    </row>
    <row r="136" spans="1:14" x14ac:dyDescent="0.65">
      <c r="A136" s="65">
        <v>125</v>
      </c>
      <c r="B136" s="70">
        <v>0</v>
      </c>
      <c r="C136" s="3"/>
      <c r="E136" s="7"/>
      <c r="L136" s="10"/>
      <c r="N136" s="7"/>
    </row>
    <row r="137" spans="1:14" x14ac:dyDescent="0.65">
      <c r="A137" s="65">
        <v>126</v>
      </c>
      <c r="B137" s="70">
        <v>0</v>
      </c>
      <c r="C137" s="3"/>
      <c r="E137" s="7"/>
      <c r="L137" s="10"/>
      <c r="N137" s="7"/>
    </row>
    <row r="138" spans="1:14" x14ac:dyDescent="0.65">
      <c r="A138" s="65">
        <v>127</v>
      </c>
      <c r="B138" s="70">
        <v>0</v>
      </c>
      <c r="C138" s="3"/>
      <c r="E138" s="7"/>
      <c r="L138" s="10"/>
      <c r="N138" s="7"/>
    </row>
    <row r="139" spans="1:14" x14ac:dyDescent="0.65">
      <c r="A139" s="65">
        <v>128</v>
      </c>
      <c r="B139" s="70">
        <v>0</v>
      </c>
      <c r="C139" s="3"/>
      <c r="E139" s="7"/>
      <c r="L139" s="10"/>
      <c r="N139" s="7"/>
    </row>
    <row r="140" spans="1:14" x14ac:dyDescent="0.65">
      <c r="A140" s="65">
        <v>129</v>
      </c>
      <c r="B140" s="70">
        <v>0</v>
      </c>
      <c r="C140" s="3"/>
      <c r="E140" s="7"/>
      <c r="L140" s="10"/>
      <c r="N140" s="7"/>
    </row>
    <row r="141" spans="1:14" x14ac:dyDescent="0.65">
      <c r="A141" s="65">
        <v>130</v>
      </c>
      <c r="B141" s="70">
        <v>0</v>
      </c>
      <c r="C141" s="3"/>
      <c r="E141" s="7"/>
      <c r="L141" s="10"/>
      <c r="N141" s="7"/>
    </row>
    <row r="142" spans="1:14" x14ac:dyDescent="0.65">
      <c r="A142" s="65">
        <v>131</v>
      </c>
      <c r="B142" s="70">
        <v>0</v>
      </c>
      <c r="C142" s="3"/>
      <c r="E142" s="7"/>
      <c r="L142" s="10"/>
      <c r="N142" s="7"/>
    </row>
    <row r="143" spans="1:14" x14ac:dyDescent="0.65">
      <c r="A143" s="65">
        <v>132</v>
      </c>
      <c r="B143" s="70">
        <v>0</v>
      </c>
      <c r="C143" s="3"/>
      <c r="E143" s="7"/>
      <c r="L143" s="10"/>
      <c r="N143" s="7"/>
    </row>
    <row r="144" spans="1:14" x14ac:dyDescent="0.65">
      <c r="A144" s="65">
        <v>133</v>
      </c>
      <c r="B144" s="70">
        <v>0</v>
      </c>
      <c r="C144" s="3"/>
      <c r="E144" s="7"/>
      <c r="L144" s="10"/>
      <c r="N144" s="7"/>
    </row>
    <row r="145" spans="1:14" x14ac:dyDescent="0.65">
      <c r="A145" s="65">
        <v>134</v>
      </c>
      <c r="B145" s="70">
        <v>0</v>
      </c>
      <c r="C145" s="3"/>
      <c r="E145" s="7"/>
      <c r="L145" s="10"/>
      <c r="N145" s="7"/>
    </row>
    <row r="146" spans="1:14" x14ac:dyDescent="0.65">
      <c r="A146" s="65">
        <v>135</v>
      </c>
      <c r="B146" s="70">
        <v>0</v>
      </c>
      <c r="C146" s="3"/>
      <c r="E146" s="7"/>
      <c r="L146" s="10"/>
      <c r="N146" s="7"/>
    </row>
    <row r="147" spans="1:14" x14ac:dyDescent="0.65">
      <c r="A147" s="65">
        <v>136</v>
      </c>
      <c r="B147" s="70">
        <v>0</v>
      </c>
      <c r="C147" s="3"/>
      <c r="E147" s="7"/>
      <c r="L147" s="10"/>
      <c r="N147" s="7"/>
    </row>
    <row r="148" spans="1:14" x14ac:dyDescent="0.65">
      <c r="A148" s="65">
        <v>137</v>
      </c>
      <c r="B148" s="70">
        <v>0</v>
      </c>
      <c r="C148" s="3"/>
      <c r="E148" s="7"/>
      <c r="L148" s="10"/>
      <c r="N148" s="7"/>
    </row>
    <row r="149" spans="1:14" x14ac:dyDescent="0.65">
      <c r="A149" s="65">
        <v>138</v>
      </c>
      <c r="B149" s="70">
        <v>0</v>
      </c>
      <c r="C149" s="3"/>
      <c r="E149" s="7"/>
      <c r="L149" s="10"/>
      <c r="N149" s="7"/>
    </row>
    <row r="150" spans="1:14" x14ac:dyDescent="0.65">
      <c r="A150" s="65">
        <v>139</v>
      </c>
      <c r="B150" s="70">
        <v>0</v>
      </c>
      <c r="C150" s="3"/>
      <c r="E150" s="7"/>
      <c r="L150" s="10"/>
      <c r="N150" s="7"/>
    </row>
    <row r="151" spans="1:14" x14ac:dyDescent="0.65">
      <c r="A151" s="65">
        <v>140</v>
      </c>
      <c r="B151" s="70">
        <v>0</v>
      </c>
      <c r="C151" s="3"/>
      <c r="L151" s="10"/>
      <c r="N151" s="7"/>
    </row>
    <row r="152" spans="1:14" x14ac:dyDescent="0.65">
      <c r="A152" s="65">
        <v>141</v>
      </c>
      <c r="B152" s="70">
        <v>0</v>
      </c>
      <c r="C152" s="3"/>
      <c r="L152" s="10"/>
      <c r="N152" s="7"/>
    </row>
    <row r="153" spans="1:14" x14ac:dyDescent="0.65">
      <c r="A153" s="65">
        <v>142</v>
      </c>
      <c r="B153" s="70">
        <v>0</v>
      </c>
      <c r="C153" s="3"/>
      <c r="L153" s="10"/>
      <c r="N153" s="7"/>
    </row>
    <row r="154" spans="1:14" x14ac:dyDescent="0.65">
      <c r="A154" s="65">
        <v>143</v>
      </c>
      <c r="B154" s="70">
        <v>0</v>
      </c>
      <c r="C154" s="3"/>
      <c r="L154" s="10"/>
      <c r="N154" s="7"/>
    </row>
    <row r="155" spans="1:14" x14ac:dyDescent="0.65">
      <c r="A155" s="65">
        <v>144</v>
      </c>
      <c r="B155" s="70">
        <v>0</v>
      </c>
      <c r="C155" s="3"/>
      <c r="L155" s="10"/>
      <c r="N155" s="7"/>
    </row>
    <row r="156" spans="1:14" x14ac:dyDescent="0.65">
      <c r="A156" s="65">
        <v>145</v>
      </c>
      <c r="B156" s="70">
        <v>0</v>
      </c>
      <c r="C156" s="3"/>
      <c r="L156" s="10"/>
      <c r="N156" s="7"/>
    </row>
    <row r="157" spans="1:14" x14ac:dyDescent="0.65">
      <c r="A157" s="65">
        <v>146</v>
      </c>
      <c r="B157" s="70">
        <v>0</v>
      </c>
      <c r="C157" s="3"/>
      <c r="L157" s="10"/>
      <c r="N157" s="7"/>
    </row>
    <row r="158" spans="1:14" x14ac:dyDescent="0.65">
      <c r="A158" s="65">
        <v>147</v>
      </c>
      <c r="B158" s="70">
        <v>0</v>
      </c>
      <c r="C158" s="3"/>
      <c r="L158" s="10"/>
      <c r="N158" s="7"/>
    </row>
    <row r="159" spans="1:14" x14ac:dyDescent="0.65">
      <c r="A159" s="65">
        <v>148</v>
      </c>
      <c r="B159" s="70">
        <v>0</v>
      </c>
      <c r="C159" s="3"/>
      <c r="L159" s="10"/>
      <c r="N159" s="8"/>
    </row>
    <row r="160" spans="1:14" x14ac:dyDescent="0.65">
      <c r="A160" s="65">
        <v>149</v>
      </c>
      <c r="B160" s="70">
        <v>0</v>
      </c>
      <c r="C160" s="3"/>
      <c r="N160" s="8"/>
    </row>
    <row r="161" spans="1:14" x14ac:dyDescent="0.65">
      <c r="A161" s="76">
        <v>150</v>
      </c>
      <c r="B161" s="70">
        <v>0</v>
      </c>
      <c r="C161" s="3"/>
      <c r="N161" s="8"/>
    </row>
    <row r="162" spans="1:14" x14ac:dyDescent="0.65">
      <c r="A162" s="76">
        <v>151</v>
      </c>
      <c r="B162" s="70">
        <v>2.5000000000000001E-3</v>
      </c>
      <c r="C162" s="3"/>
      <c r="N162" s="8"/>
    </row>
    <row r="163" spans="1:14" x14ac:dyDescent="0.65">
      <c r="A163" s="76">
        <v>152</v>
      </c>
      <c r="B163" s="70">
        <v>5.0000000000000001E-3</v>
      </c>
      <c r="C163" s="3"/>
      <c r="N163" s="8"/>
    </row>
    <row r="164" spans="1:14" x14ac:dyDescent="0.65">
      <c r="A164" s="76">
        <v>153</v>
      </c>
      <c r="B164" s="70">
        <v>7.4999999999999997E-3</v>
      </c>
      <c r="C164" s="3"/>
      <c r="N164" s="8"/>
    </row>
    <row r="165" spans="1:14" x14ac:dyDescent="0.65">
      <c r="A165" s="76">
        <v>154</v>
      </c>
      <c r="B165" s="70">
        <v>0.01</v>
      </c>
      <c r="C165" s="3"/>
      <c r="N165" s="8"/>
    </row>
    <row r="166" spans="1:14" x14ac:dyDescent="0.65">
      <c r="A166" s="76">
        <v>155</v>
      </c>
      <c r="B166" s="70">
        <v>1.2500000000000001E-2</v>
      </c>
      <c r="C166" s="3"/>
      <c r="N166" s="8"/>
    </row>
    <row r="167" spans="1:14" x14ac:dyDescent="0.65">
      <c r="A167" s="76">
        <v>156</v>
      </c>
      <c r="B167" s="70">
        <v>1.4999999999999999E-2</v>
      </c>
      <c r="C167" s="3"/>
      <c r="N167" s="8"/>
    </row>
    <row r="168" spans="1:14" x14ac:dyDescent="0.65">
      <c r="A168" s="76">
        <v>157</v>
      </c>
      <c r="B168" s="70">
        <v>1.7500000000000002E-2</v>
      </c>
      <c r="C168" s="3"/>
      <c r="N168" s="8"/>
    </row>
    <row r="169" spans="1:14" x14ac:dyDescent="0.65">
      <c r="A169" s="76">
        <v>158</v>
      </c>
      <c r="B169" s="70">
        <v>0.02</v>
      </c>
      <c r="C169" s="3"/>
      <c r="N169" s="8"/>
    </row>
    <row r="170" spans="1:14" x14ac:dyDescent="0.65">
      <c r="A170" s="76">
        <v>159</v>
      </c>
      <c r="B170" s="70">
        <v>2.2499999999999999E-2</v>
      </c>
      <c r="C170" s="3"/>
      <c r="N170" s="8"/>
    </row>
    <row r="171" spans="1:14" x14ac:dyDescent="0.65">
      <c r="A171" s="76">
        <v>160</v>
      </c>
      <c r="B171" s="70">
        <v>2.5000000000000001E-2</v>
      </c>
      <c r="N171" s="8"/>
    </row>
    <row r="172" spans="1:14" x14ac:dyDescent="0.65">
      <c r="A172" s="76">
        <v>161</v>
      </c>
      <c r="B172" s="70">
        <v>2.75E-2</v>
      </c>
      <c r="N172" s="8"/>
    </row>
    <row r="173" spans="1:14" x14ac:dyDescent="0.65">
      <c r="A173" s="76">
        <v>162</v>
      </c>
      <c r="B173" s="70">
        <v>0.03</v>
      </c>
      <c r="N173" s="8"/>
    </row>
    <row r="174" spans="1:14" x14ac:dyDescent="0.65">
      <c r="A174" s="76">
        <v>163</v>
      </c>
      <c r="B174" s="70">
        <v>3.2500000000000001E-2</v>
      </c>
      <c r="N174" s="8"/>
    </row>
    <row r="175" spans="1:14" x14ac:dyDescent="0.65">
      <c r="A175" s="76">
        <v>164</v>
      </c>
      <c r="B175" s="70">
        <v>3.5000000000000003E-2</v>
      </c>
      <c r="N175" s="8"/>
    </row>
    <row r="176" spans="1:14" x14ac:dyDescent="0.65">
      <c r="A176" s="76">
        <v>165</v>
      </c>
      <c r="B176" s="70">
        <v>3.7499999999999999E-2</v>
      </c>
      <c r="N176" s="8"/>
    </row>
    <row r="177" spans="1:14" x14ac:dyDescent="0.65">
      <c r="A177" s="76">
        <v>166</v>
      </c>
      <c r="B177" s="70">
        <v>0.04</v>
      </c>
      <c r="N177" s="8"/>
    </row>
    <row r="178" spans="1:14" x14ac:dyDescent="0.65">
      <c r="A178" s="76">
        <v>167</v>
      </c>
      <c r="B178" s="70">
        <v>4.2500000000000003E-2</v>
      </c>
      <c r="N178" s="8"/>
    </row>
    <row r="179" spans="1:14" x14ac:dyDescent="0.65">
      <c r="A179" s="76">
        <v>168</v>
      </c>
      <c r="B179" s="70">
        <v>4.4999999999999998E-2</v>
      </c>
      <c r="N179" s="8"/>
    </row>
    <row r="180" spans="1:14" x14ac:dyDescent="0.65">
      <c r="A180" s="76">
        <v>169</v>
      </c>
      <c r="B180" s="70">
        <v>4.7500000000000001E-2</v>
      </c>
      <c r="N180" s="8"/>
    </row>
    <row r="181" spans="1:14" x14ac:dyDescent="0.65">
      <c r="A181" s="76">
        <v>170</v>
      </c>
      <c r="B181" s="70">
        <v>0.05</v>
      </c>
      <c r="N181" s="8"/>
    </row>
    <row r="182" spans="1:14" x14ac:dyDescent="0.65">
      <c r="A182" s="76">
        <v>171</v>
      </c>
      <c r="B182" s="70">
        <v>5.2499999999999998E-2</v>
      </c>
      <c r="N182" s="8"/>
    </row>
    <row r="183" spans="1:14" x14ac:dyDescent="0.65">
      <c r="A183" s="76">
        <v>172</v>
      </c>
      <c r="B183" s="70">
        <v>5.5E-2</v>
      </c>
      <c r="N183" s="8"/>
    </row>
    <row r="184" spans="1:14" x14ac:dyDescent="0.65">
      <c r="A184" s="76">
        <v>173</v>
      </c>
      <c r="B184" s="70">
        <v>5.7500000000000002E-2</v>
      </c>
      <c r="N184" s="8"/>
    </row>
    <row r="185" spans="1:14" x14ac:dyDescent="0.65">
      <c r="A185" s="76">
        <v>174</v>
      </c>
      <c r="B185" s="70">
        <v>0.06</v>
      </c>
      <c r="N185" s="8"/>
    </row>
    <row r="186" spans="1:14" x14ac:dyDescent="0.65">
      <c r="A186" s="76">
        <v>175</v>
      </c>
      <c r="B186" s="70">
        <v>6.25E-2</v>
      </c>
      <c r="N186" s="8"/>
    </row>
    <row r="187" spans="1:14" x14ac:dyDescent="0.65">
      <c r="A187" s="76">
        <v>176</v>
      </c>
      <c r="B187" s="70">
        <v>6.5000000000000002E-2</v>
      </c>
      <c r="N187" s="8"/>
    </row>
    <row r="188" spans="1:14" x14ac:dyDescent="0.65">
      <c r="A188" s="76">
        <v>177</v>
      </c>
      <c r="B188" s="70">
        <v>6.7500000000000004E-2</v>
      </c>
      <c r="N188" s="8"/>
    </row>
    <row r="189" spans="1:14" x14ac:dyDescent="0.65">
      <c r="A189" s="76">
        <v>178</v>
      </c>
      <c r="B189" s="70">
        <v>7.0000000000000007E-2</v>
      </c>
      <c r="N189" s="8"/>
    </row>
    <row r="190" spans="1:14" x14ac:dyDescent="0.65">
      <c r="A190" s="76">
        <v>179</v>
      </c>
      <c r="B190" s="70">
        <v>7.2499999999999995E-2</v>
      </c>
      <c r="N190" s="8"/>
    </row>
    <row r="191" spans="1:14" x14ac:dyDescent="0.65">
      <c r="A191" s="76">
        <v>180</v>
      </c>
      <c r="B191" s="70">
        <v>7.4999999999999997E-2</v>
      </c>
      <c r="N191" s="8"/>
    </row>
    <row r="192" spans="1:14" x14ac:dyDescent="0.65">
      <c r="A192" s="76">
        <v>181</v>
      </c>
      <c r="B192" s="70">
        <v>7.7499999999999999E-2</v>
      </c>
      <c r="N192" s="8"/>
    </row>
    <row r="193" spans="1:14" x14ac:dyDescent="0.65">
      <c r="A193" s="76">
        <v>182</v>
      </c>
      <c r="B193" s="70">
        <v>0.08</v>
      </c>
      <c r="N193" s="8"/>
    </row>
    <row r="194" spans="1:14" x14ac:dyDescent="0.65">
      <c r="A194" s="76">
        <v>183</v>
      </c>
      <c r="B194" s="70">
        <v>8.2500000000000004E-2</v>
      </c>
      <c r="N194" s="8"/>
    </row>
    <row r="195" spans="1:14" x14ac:dyDescent="0.65">
      <c r="A195" s="76">
        <v>184</v>
      </c>
      <c r="B195" s="70">
        <v>8.5000000000000006E-2</v>
      </c>
      <c r="N195" s="8"/>
    </row>
    <row r="196" spans="1:14" x14ac:dyDescent="0.65">
      <c r="A196" s="76">
        <v>185</v>
      </c>
      <c r="B196" s="70">
        <v>8.7499999999999994E-2</v>
      </c>
      <c r="N196" s="8"/>
    </row>
    <row r="197" spans="1:14" x14ac:dyDescent="0.65">
      <c r="A197" s="76">
        <v>186</v>
      </c>
      <c r="B197" s="70">
        <v>0.09</v>
      </c>
      <c r="N197" s="8"/>
    </row>
    <row r="198" spans="1:14" x14ac:dyDescent="0.65">
      <c r="A198" s="76">
        <v>187</v>
      </c>
      <c r="B198" s="70">
        <v>9.2499999999999999E-2</v>
      </c>
      <c r="N198" s="8"/>
    </row>
    <row r="199" spans="1:14" x14ac:dyDescent="0.65">
      <c r="A199" s="76">
        <v>188</v>
      </c>
      <c r="B199" s="70">
        <v>9.5000000000000001E-2</v>
      </c>
      <c r="N199" s="8"/>
    </row>
    <row r="200" spans="1:14" x14ac:dyDescent="0.65">
      <c r="A200" s="76">
        <v>189</v>
      </c>
      <c r="B200" s="70">
        <v>9.7500000000000003E-2</v>
      </c>
      <c r="N200" s="8"/>
    </row>
    <row r="201" spans="1:14" x14ac:dyDescent="0.65">
      <c r="A201" s="76">
        <v>190</v>
      </c>
      <c r="B201" s="70">
        <v>0.1</v>
      </c>
      <c r="N201" s="8"/>
    </row>
    <row r="202" spans="1:14" x14ac:dyDescent="0.65">
      <c r="A202" s="76">
        <v>191</v>
      </c>
      <c r="B202" s="70">
        <v>0.10249999999999999</v>
      </c>
      <c r="N202" s="8"/>
    </row>
    <row r="203" spans="1:14" x14ac:dyDescent="0.65">
      <c r="A203" s="76">
        <v>192</v>
      </c>
      <c r="B203" s="70">
        <v>0.105</v>
      </c>
    </row>
    <row r="204" spans="1:14" x14ac:dyDescent="0.65">
      <c r="A204" s="76">
        <v>193</v>
      </c>
      <c r="B204" s="70">
        <v>0.1075</v>
      </c>
    </row>
    <row r="205" spans="1:14" x14ac:dyDescent="0.65">
      <c r="A205" s="76">
        <v>194</v>
      </c>
      <c r="B205" s="70">
        <v>0.11</v>
      </c>
    </row>
    <row r="206" spans="1:14" x14ac:dyDescent="0.65">
      <c r="A206" s="76">
        <v>195</v>
      </c>
      <c r="B206" s="70">
        <v>0.1125</v>
      </c>
    </row>
    <row r="207" spans="1:14" x14ac:dyDescent="0.65">
      <c r="A207" s="76">
        <v>196</v>
      </c>
      <c r="B207" s="70">
        <v>0.115</v>
      </c>
    </row>
    <row r="208" spans="1:14" x14ac:dyDescent="0.65">
      <c r="A208" s="76">
        <v>197</v>
      </c>
      <c r="B208" s="70">
        <v>0.11749999999999999</v>
      </c>
    </row>
    <row r="209" spans="1:3" x14ac:dyDescent="0.65">
      <c r="A209" s="76">
        <v>198</v>
      </c>
      <c r="B209" s="70">
        <v>0.12</v>
      </c>
    </row>
    <row r="210" spans="1:3" x14ac:dyDescent="0.65">
      <c r="A210" s="76">
        <v>199</v>
      </c>
      <c r="B210" s="70">
        <v>0.1225</v>
      </c>
      <c r="C210" s="3"/>
    </row>
    <row r="211" spans="1:3" x14ac:dyDescent="0.65">
      <c r="A211" s="76">
        <v>200</v>
      </c>
      <c r="B211" s="70">
        <v>0.125</v>
      </c>
      <c r="C211" s="3"/>
    </row>
    <row r="212" spans="1:3" x14ac:dyDescent="0.65">
      <c r="A212" s="76">
        <v>201</v>
      </c>
      <c r="B212" s="70">
        <v>0.1275</v>
      </c>
      <c r="C212" s="3"/>
    </row>
    <row r="213" spans="1:3" x14ac:dyDescent="0.65">
      <c r="A213" s="76">
        <v>202</v>
      </c>
      <c r="B213" s="70">
        <v>0.13</v>
      </c>
      <c r="C213" s="3"/>
    </row>
    <row r="214" spans="1:3" x14ac:dyDescent="0.65">
      <c r="A214" s="76">
        <v>203</v>
      </c>
      <c r="B214" s="70">
        <v>0.13250000000000001</v>
      </c>
    </row>
    <row r="215" spans="1:3" x14ac:dyDescent="0.65">
      <c r="A215" s="76">
        <v>204</v>
      </c>
      <c r="B215" s="70">
        <v>0.13500000000000001</v>
      </c>
    </row>
    <row r="216" spans="1:3" x14ac:dyDescent="0.65">
      <c r="A216" s="76">
        <v>205</v>
      </c>
      <c r="B216" s="70">
        <v>0.13750000000000001</v>
      </c>
    </row>
    <row r="217" spans="1:3" x14ac:dyDescent="0.65">
      <c r="A217" s="76">
        <v>206</v>
      </c>
      <c r="B217" s="70">
        <v>0.14000000000000001</v>
      </c>
    </row>
    <row r="218" spans="1:3" x14ac:dyDescent="0.65">
      <c r="A218" s="76">
        <v>207</v>
      </c>
      <c r="B218" s="70">
        <v>0.14249999999999999</v>
      </c>
    </row>
    <row r="219" spans="1:3" x14ac:dyDescent="0.65">
      <c r="A219" s="76">
        <v>208</v>
      </c>
      <c r="B219" s="70">
        <v>0.14499999999999999</v>
      </c>
    </row>
    <row r="220" spans="1:3" x14ac:dyDescent="0.65">
      <c r="A220" s="76">
        <v>209</v>
      </c>
      <c r="B220" s="70">
        <v>0.14749999999999999</v>
      </c>
    </row>
    <row r="221" spans="1:3" x14ac:dyDescent="0.65">
      <c r="A221" s="76">
        <v>210</v>
      </c>
      <c r="B221" s="70">
        <v>0.15</v>
      </c>
    </row>
    <row r="222" spans="1:3" x14ac:dyDescent="0.65">
      <c r="A222" s="76">
        <v>211</v>
      </c>
      <c r="B222" s="70">
        <v>0.1525</v>
      </c>
    </row>
    <row r="223" spans="1:3" x14ac:dyDescent="0.65">
      <c r="A223" s="76">
        <v>212</v>
      </c>
      <c r="B223" s="70">
        <v>0.155</v>
      </c>
    </row>
    <row r="224" spans="1:3" x14ac:dyDescent="0.65">
      <c r="A224" s="76">
        <v>213</v>
      </c>
      <c r="B224" s="70">
        <v>0.1575</v>
      </c>
    </row>
    <row r="225" spans="1:2" x14ac:dyDescent="0.65">
      <c r="A225" s="76">
        <v>214</v>
      </c>
      <c r="B225" s="70">
        <v>0.16</v>
      </c>
    </row>
    <row r="226" spans="1:2" x14ac:dyDescent="0.65">
      <c r="A226" s="76">
        <v>215</v>
      </c>
      <c r="B226" s="70">
        <v>0.16250000000000001</v>
      </c>
    </row>
    <row r="227" spans="1:2" x14ac:dyDescent="0.65">
      <c r="A227" s="76">
        <v>216</v>
      </c>
      <c r="B227" s="70">
        <v>0.16500000000000001</v>
      </c>
    </row>
    <row r="228" spans="1:2" x14ac:dyDescent="0.65">
      <c r="A228" s="76">
        <v>217</v>
      </c>
      <c r="B228" s="70">
        <v>0.16750000000000001</v>
      </c>
    </row>
    <row r="229" spans="1:2" x14ac:dyDescent="0.65">
      <c r="A229" s="76">
        <v>218</v>
      </c>
      <c r="B229" s="70">
        <v>0.17</v>
      </c>
    </row>
    <row r="230" spans="1:2" x14ac:dyDescent="0.65">
      <c r="A230" s="76">
        <v>219</v>
      </c>
      <c r="B230" s="70">
        <v>0.17249999999999999</v>
      </c>
    </row>
    <row r="231" spans="1:2" x14ac:dyDescent="0.65">
      <c r="A231" s="76">
        <v>220</v>
      </c>
      <c r="B231" s="70">
        <v>0.17499999999999999</v>
      </c>
    </row>
    <row r="232" spans="1:2" x14ac:dyDescent="0.65">
      <c r="A232" s="76">
        <v>221</v>
      </c>
      <c r="B232" s="70">
        <v>0.17749999999999999</v>
      </c>
    </row>
    <row r="233" spans="1:2" x14ac:dyDescent="0.65">
      <c r="A233" s="76">
        <v>222</v>
      </c>
      <c r="B233" s="70">
        <v>0.18</v>
      </c>
    </row>
    <row r="234" spans="1:2" x14ac:dyDescent="0.65">
      <c r="A234" s="76">
        <v>223</v>
      </c>
      <c r="B234" s="70">
        <v>0.1825</v>
      </c>
    </row>
    <row r="235" spans="1:2" x14ac:dyDescent="0.65">
      <c r="A235" s="76">
        <v>224</v>
      </c>
      <c r="B235" s="70">
        <v>0.185</v>
      </c>
    </row>
    <row r="236" spans="1:2" x14ac:dyDescent="0.65">
      <c r="A236" s="76">
        <v>225</v>
      </c>
      <c r="B236" s="70">
        <v>0.1875</v>
      </c>
    </row>
    <row r="237" spans="1:2" x14ac:dyDescent="0.65">
      <c r="A237" s="76">
        <v>226</v>
      </c>
      <c r="B237" s="70">
        <v>0.19</v>
      </c>
    </row>
    <row r="238" spans="1:2" x14ac:dyDescent="0.65">
      <c r="A238" s="76">
        <v>227</v>
      </c>
      <c r="B238" s="70">
        <v>0.1925</v>
      </c>
    </row>
    <row r="239" spans="1:2" x14ac:dyDescent="0.65">
      <c r="A239" s="76">
        <v>228</v>
      </c>
      <c r="B239" s="70">
        <v>0.19500000000000001</v>
      </c>
    </row>
    <row r="240" spans="1:2" x14ac:dyDescent="0.65">
      <c r="A240" s="76">
        <v>229</v>
      </c>
      <c r="B240" s="70">
        <v>0.19750000000000001</v>
      </c>
    </row>
    <row r="241" spans="1:2" x14ac:dyDescent="0.65">
      <c r="A241" s="76">
        <v>230</v>
      </c>
      <c r="B241" s="70">
        <v>0.2</v>
      </c>
    </row>
    <row r="242" spans="1:2" x14ac:dyDescent="0.65">
      <c r="A242" s="76">
        <v>231</v>
      </c>
      <c r="B242" s="70">
        <v>0.20250000000000001</v>
      </c>
    </row>
    <row r="243" spans="1:2" x14ac:dyDescent="0.65">
      <c r="A243" s="76">
        <v>232</v>
      </c>
      <c r="B243" s="70">
        <v>0.20499999999999999</v>
      </c>
    </row>
    <row r="244" spans="1:2" x14ac:dyDescent="0.65">
      <c r="A244" s="76">
        <v>233</v>
      </c>
      <c r="B244" s="70">
        <v>0.20749999999999999</v>
      </c>
    </row>
    <row r="245" spans="1:2" x14ac:dyDescent="0.65">
      <c r="A245" s="76">
        <v>234</v>
      </c>
      <c r="B245" s="70">
        <v>0.21</v>
      </c>
    </row>
    <row r="246" spans="1:2" x14ac:dyDescent="0.65">
      <c r="A246" s="76">
        <v>235</v>
      </c>
      <c r="B246" s="70">
        <v>0.21249999999999999</v>
      </c>
    </row>
    <row r="247" spans="1:2" x14ac:dyDescent="0.65">
      <c r="A247" s="76">
        <v>236</v>
      </c>
      <c r="B247" s="70">
        <v>0.215</v>
      </c>
    </row>
    <row r="248" spans="1:2" x14ac:dyDescent="0.65">
      <c r="A248" s="76">
        <v>237</v>
      </c>
      <c r="B248" s="70">
        <v>0.2175</v>
      </c>
    </row>
    <row r="249" spans="1:2" x14ac:dyDescent="0.65">
      <c r="A249" s="76">
        <v>238</v>
      </c>
      <c r="B249" s="70">
        <v>0.22</v>
      </c>
    </row>
    <row r="250" spans="1:2" x14ac:dyDescent="0.65">
      <c r="A250" s="76">
        <v>239</v>
      </c>
      <c r="B250" s="70">
        <v>0.2225</v>
      </c>
    </row>
    <row r="251" spans="1:2" x14ac:dyDescent="0.65">
      <c r="A251" s="76">
        <v>240</v>
      </c>
      <c r="B251" s="70">
        <v>0.22500000000000001</v>
      </c>
    </row>
    <row r="252" spans="1:2" x14ac:dyDescent="0.65">
      <c r="A252" s="76">
        <v>241</v>
      </c>
      <c r="B252" s="70">
        <v>0.22750000000000001</v>
      </c>
    </row>
    <row r="253" spans="1:2" x14ac:dyDescent="0.65">
      <c r="A253" s="76">
        <v>242</v>
      </c>
      <c r="B253" s="70">
        <v>0.23</v>
      </c>
    </row>
    <row r="254" spans="1:2" x14ac:dyDescent="0.65">
      <c r="A254" s="76">
        <v>243</v>
      </c>
      <c r="B254" s="70">
        <v>0.23250000000000001</v>
      </c>
    </row>
    <row r="255" spans="1:2" x14ac:dyDescent="0.65">
      <c r="A255" s="76">
        <v>244</v>
      </c>
      <c r="B255" s="70">
        <v>0.23499999999999999</v>
      </c>
    </row>
    <row r="256" spans="1:2" x14ac:dyDescent="0.65">
      <c r="A256" s="76">
        <v>245</v>
      </c>
      <c r="B256" s="70">
        <v>0.23749999999999999</v>
      </c>
    </row>
    <row r="257" spans="1:2" x14ac:dyDescent="0.65">
      <c r="A257" s="76">
        <v>246</v>
      </c>
      <c r="B257" s="70">
        <v>0.24</v>
      </c>
    </row>
    <row r="258" spans="1:2" x14ac:dyDescent="0.65">
      <c r="A258" s="76">
        <v>247</v>
      </c>
      <c r="B258" s="70">
        <v>0.24249999999999999</v>
      </c>
    </row>
    <row r="259" spans="1:2" x14ac:dyDescent="0.65">
      <c r="A259" s="76">
        <v>248</v>
      </c>
      <c r="B259" s="70">
        <v>0.245</v>
      </c>
    </row>
    <row r="260" spans="1:2" x14ac:dyDescent="0.65">
      <c r="A260" s="76">
        <v>249</v>
      </c>
      <c r="B260" s="70">
        <v>0.2475</v>
      </c>
    </row>
    <row r="261" spans="1:2" x14ac:dyDescent="0.65">
      <c r="A261" s="76">
        <v>250</v>
      </c>
      <c r="B261" s="70">
        <v>0.25</v>
      </c>
    </row>
    <row r="262" spans="1:2" x14ac:dyDescent="0.65">
      <c r="A262" s="76">
        <v>251</v>
      </c>
      <c r="B262" s="70">
        <v>0.2525</v>
      </c>
    </row>
    <row r="263" spans="1:2" x14ac:dyDescent="0.65">
      <c r="A263" s="76">
        <v>252</v>
      </c>
      <c r="B263" s="70">
        <v>0.255</v>
      </c>
    </row>
    <row r="264" spans="1:2" x14ac:dyDescent="0.65">
      <c r="A264" s="76">
        <v>253</v>
      </c>
      <c r="B264" s="70">
        <v>0.25750000000000001</v>
      </c>
    </row>
    <row r="265" spans="1:2" x14ac:dyDescent="0.65">
      <c r="A265" s="76">
        <v>254</v>
      </c>
      <c r="B265" s="70">
        <v>0.26</v>
      </c>
    </row>
    <row r="266" spans="1:2" x14ac:dyDescent="0.65">
      <c r="A266" s="76">
        <v>255</v>
      </c>
      <c r="B266" s="70">
        <v>0.26250000000000001</v>
      </c>
    </row>
    <row r="267" spans="1:2" x14ac:dyDescent="0.65">
      <c r="A267" s="76">
        <v>256</v>
      </c>
      <c r="B267" s="70">
        <v>0.26500000000000001</v>
      </c>
    </row>
    <row r="268" spans="1:2" x14ac:dyDescent="0.65">
      <c r="A268" s="76">
        <v>257</v>
      </c>
      <c r="B268" s="70">
        <v>0.26750000000000002</v>
      </c>
    </row>
    <row r="269" spans="1:2" x14ac:dyDescent="0.65">
      <c r="A269" s="76">
        <v>258</v>
      </c>
      <c r="B269" s="70">
        <v>0.27</v>
      </c>
    </row>
    <row r="270" spans="1:2" x14ac:dyDescent="0.65">
      <c r="A270" s="76">
        <v>259</v>
      </c>
      <c r="B270" s="70">
        <v>0.27250000000000002</v>
      </c>
    </row>
    <row r="271" spans="1:2" x14ac:dyDescent="0.65">
      <c r="A271" s="76">
        <v>260</v>
      </c>
      <c r="B271" s="70">
        <v>0.27500000000000002</v>
      </c>
    </row>
    <row r="272" spans="1:2" x14ac:dyDescent="0.65">
      <c r="A272" s="76">
        <v>261</v>
      </c>
      <c r="B272" s="70">
        <v>0.27750000000000002</v>
      </c>
    </row>
    <row r="273" spans="1:2" x14ac:dyDescent="0.65">
      <c r="A273" s="76">
        <v>262</v>
      </c>
      <c r="B273" s="70">
        <v>0.28000000000000003</v>
      </c>
    </row>
    <row r="274" spans="1:2" x14ac:dyDescent="0.65">
      <c r="A274" s="76">
        <v>263</v>
      </c>
      <c r="B274" s="70">
        <v>0.28249999999999997</v>
      </c>
    </row>
    <row r="275" spans="1:2" x14ac:dyDescent="0.65">
      <c r="A275" s="76">
        <v>264</v>
      </c>
      <c r="B275" s="70">
        <v>0.28499999999999998</v>
      </c>
    </row>
    <row r="276" spans="1:2" x14ac:dyDescent="0.65">
      <c r="A276" s="76">
        <v>265</v>
      </c>
      <c r="B276" s="70">
        <v>0.28749999999999998</v>
      </c>
    </row>
    <row r="277" spans="1:2" x14ac:dyDescent="0.65">
      <c r="A277" s="76">
        <v>266</v>
      </c>
      <c r="B277" s="70">
        <v>0.28999999999999998</v>
      </c>
    </row>
    <row r="278" spans="1:2" x14ac:dyDescent="0.65">
      <c r="A278" s="76">
        <v>267</v>
      </c>
      <c r="B278" s="70">
        <v>0.29249999999999998</v>
      </c>
    </row>
    <row r="279" spans="1:2" x14ac:dyDescent="0.65">
      <c r="A279" s="76">
        <v>268</v>
      </c>
      <c r="B279" s="70">
        <v>0.29499999999999998</v>
      </c>
    </row>
    <row r="280" spans="1:2" x14ac:dyDescent="0.65">
      <c r="A280" s="76">
        <v>269</v>
      </c>
      <c r="B280" s="70">
        <v>0.29749999999999999</v>
      </c>
    </row>
    <row r="281" spans="1:2" x14ac:dyDescent="0.65">
      <c r="A281" s="76">
        <v>270</v>
      </c>
      <c r="B281" s="70">
        <v>0.3</v>
      </c>
    </row>
    <row r="282" spans="1:2" x14ac:dyDescent="0.65">
      <c r="A282" s="76">
        <v>271</v>
      </c>
      <c r="B282" s="70">
        <v>0.30249999999999999</v>
      </c>
    </row>
    <row r="283" spans="1:2" x14ac:dyDescent="0.65">
      <c r="A283" s="76">
        <v>272</v>
      </c>
      <c r="B283" s="70">
        <v>0.30499999999999999</v>
      </c>
    </row>
    <row r="284" spans="1:2" x14ac:dyDescent="0.65">
      <c r="A284" s="76">
        <v>273</v>
      </c>
      <c r="B284" s="70">
        <v>0.3075</v>
      </c>
    </row>
    <row r="285" spans="1:2" x14ac:dyDescent="0.65">
      <c r="A285" s="76">
        <v>274</v>
      </c>
      <c r="B285" s="70">
        <v>0.31</v>
      </c>
    </row>
    <row r="286" spans="1:2" x14ac:dyDescent="0.65">
      <c r="A286" s="76">
        <v>275</v>
      </c>
      <c r="B286" s="70">
        <v>0.3125</v>
      </c>
    </row>
    <row r="287" spans="1:2" x14ac:dyDescent="0.65">
      <c r="A287" s="76">
        <v>276</v>
      </c>
      <c r="B287" s="70">
        <v>0.315</v>
      </c>
    </row>
    <row r="288" spans="1:2" x14ac:dyDescent="0.65">
      <c r="A288" s="76">
        <v>277</v>
      </c>
      <c r="B288" s="70">
        <v>0.3175</v>
      </c>
    </row>
    <row r="289" spans="1:2" x14ac:dyDescent="0.65">
      <c r="A289" s="76">
        <v>278</v>
      </c>
      <c r="B289" s="70">
        <v>0.32</v>
      </c>
    </row>
    <row r="290" spans="1:2" x14ac:dyDescent="0.65">
      <c r="A290" s="76">
        <v>279</v>
      </c>
      <c r="B290" s="70">
        <v>0.32250000000000001</v>
      </c>
    </row>
    <row r="291" spans="1:2" x14ac:dyDescent="0.65">
      <c r="A291" s="76">
        <v>280</v>
      </c>
      <c r="B291" s="70">
        <v>0.32500000000000001</v>
      </c>
    </row>
    <row r="292" spans="1:2" x14ac:dyDescent="0.65">
      <c r="A292" s="76">
        <v>281</v>
      </c>
      <c r="B292" s="70">
        <v>0.32750000000000001</v>
      </c>
    </row>
    <row r="293" spans="1:2" x14ac:dyDescent="0.65">
      <c r="A293" s="76">
        <v>282</v>
      </c>
      <c r="B293" s="70">
        <v>0.33</v>
      </c>
    </row>
    <row r="294" spans="1:2" x14ac:dyDescent="0.65">
      <c r="A294" s="76">
        <v>283</v>
      </c>
      <c r="B294" s="70">
        <v>0.33250000000000002</v>
      </c>
    </row>
    <row r="295" spans="1:2" x14ac:dyDescent="0.65">
      <c r="A295" s="76">
        <v>284</v>
      </c>
      <c r="B295" s="70">
        <v>0.33500000000000002</v>
      </c>
    </row>
    <row r="296" spans="1:2" x14ac:dyDescent="0.65">
      <c r="A296" s="76">
        <v>285</v>
      </c>
      <c r="B296" s="70">
        <v>0.33750000000000002</v>
      </c>
    </row>
    <row r="297" spans="1:2" x14ac:dyDescent="0.65">
      <c r="A297" s="76">
        <v>286</v>
      </c>
      <c r="B297" s="70">
        <v>0.34</v>
      </c>
    </row>
    <row r="298" spans="1:2" x14ac:dyDescent="0.65">
      <c r="A298" s="76">
        <v>287</v>
      </c>
      <c r="B298" s="70">
        <v>0.34250000000000003</v>
      </c>
    </row>
    <row r="299" spans="1:2" x14ac:dyDescent="0.65">
      <c r="A299" s="76">
        <v>288</v>
      </c>
      <c r="B299" s="70">
        <v>0.34499999999999997</v>
      </c>
    </row>
    <row r="300" spans="1:2" x14ac:dyDescent="0.65">
      <c r="A300" s="76">
        <v>289</v>
      </c>
      <c r="B300" s="70">
        <v>0.34749999999999998</v>
      </c>
    </row>
    <row r="301" spans="1:2" x14ac:dyDescent="0.65">
      <c r="A301" s="76">
        <v>290</v>
      </c>
      <c r="B301" s="70">
        <v>0.35</v>
      </c>
    </row>
    <row r="302" spans="1:2" x14ac:dyDescent="0.65">
      <c r="A302" s="76">
        <v>291</v>
      </c>
      <c r="B302" s="70">
        <v>0.35249999999999998</v>
      </c>
    </row>
    <row r="303" spans="1:2" x14ac:dyDescent="0.65">
      <c r="A303" s="76">
        <v>292</v>
      </c>
      <c r="B303" s="70">
        <v>0.35499999999999998</v>
      </c>
    </row>
    <row r="304" spans="1:2" x14ac:dyDescent="0.65">
      <c r="A304" s="76">
        <v>293</v>
      </c>
      <c r="B304" s="70">
        <v>0.35749999999999998</v>
      </c>
    </row>
    <row r="305" spans="1:2" x14ac:dyDescent="0.65">
      <c r="A305" s="76">
        <v>294</v>
      </c>
      <c r="B305" s="70">
        <v>0.36</v>
      </c>
    </row>
    <row r="306" spans="1:2" x14ac:dyDescent="0.65">
      <c r="A306" s="76">
        <v>295</v>
      </c>
      <c r="B306" s="70">
        <v>0.36249999999999999</v>
      </c>
    </row>
    <row r="307" spans="1:2" x14ac:dyDescent="0.65">
      <c r="A307" s="76">
        <v>296</v>
      </c>
      <c r="B307" s="70">
        <v>0.36499999999999999</v>
      </c>
    </row>
    <row r="308" spans="1:2" x14ac:dyDescent="0.65">
      <c r="A308" s="76">
        <v>297</v>
      </c>
      <c r="B308" s="70">
        <v>0.36749999999999999</v>
      </c>
    </row>
    <row r="309" spans="1:2" x14ac:dyDescent="0.65">
      <c r="A309" s="76">
        <v>298</v>
      </c>
      <c r="B309" s="70">
        <v>0.37</v>
      </c>
    </row>
    <row r="310" spans="1:2" x14ac:dyDescent="0.65">
      <c r="A310" s="76">
        <v>299</v>
      </c>
      <c r="B310" s="70">
        <v>0.3725</v>
      </c>
    </row>
    <row r="311" spans="1:2" x14ac:dyDescent="0.65">
      <c r="A311" s="76">
        <v>300</v>
      </c>
      <c r="B311" s="70">
        <v>0.375</v>
      </c>
    </row>
    <row r="312" spans="1:2" x14ac:dyDescent="0.65">
      <c r="A312" s="76">
        <v>301</v>
      </c>
      <c r="B312" s="70">
        <v>0.3775</v>
      </c>
    </row>
    <row r="313" spans="1:2" x14ac:dyDescent="0.65">
      <c r="A313" s="76">
        <v>302</v>
      </c>
      <c r="B313" s="70">
        <v>0.38</v>
      </c>
    </row>
    <row r="314" spans="1:2" x14ac:dyDescent="0.65">
      <c r="A314" s="76">
        <v>303</v>
      </c>
      <c r="B314" s="70">
        <v>0.38250000000000001</v>
      </c>
    </row>
    <row r="315" spans="1:2" x14ac:dyDescent="0.65">
      <c r="A315" s="76">
        <v>304</v>
      </c>
      <c r="B315" s="70">
        <v>0.38500000000000001</v>
      </c>
    </row>
    <row r="316" spans="1:2" x14ac:dyDescent="0.65">
      <c r="A316" s="76">
        <v>305</v>
      </c>
      <c r="B316" s="70">
        <v>0.38750000000000001</v>
      </c>
    </row>
    <row r="317" spans="1:2" x14ac:dyDescent="0.65">
      <c r="A317" s="76">
        <v>306</v>
      </c>
      <c r="B317" s="70">
        <v>0.39</v>
      </c>
    </row>
    <row r="318" spans="1:2" x14ac:dyDescent="0.65">
      <c r="A318" s="76">
        <v>307</v>
      </c>
      <c r="B318" s="70">
        <v>0.39250000000000002</v>
      </c>
    </row>
    <row r="319" spans="1:2" x14ac:dyDescent="0.65">
      <c r="A319" s="76">
        <v>308</v>
      </c>
      <c r="B319" s="70">
        <v>0.39500000000000002</v>
      </c>
    </row>
    <row r="320" spans="1:2" x14ac:dyDescent="0.65">
      <c r="A320" s="76">
        <v>309</v>
      </c>
      <c r="B320" s="70">
        <v>0.39750000000000002</v>
      </c>
    </row>
    <row r="321" spans="1:2" x14ac:dyDescent="0.65">
      <c r="A321" s="76">
        <v>310</v>
      </c>
      <c r="B321" s="70">
        <v>0.4</v>
      </c>
    </row>
    <row r="322" spans="1:2" x14ac:dyDescent="0.65">
      <c r="A322" s="76">
        <v>311</v>
      </c>
      <c r="B322" s="70">
        <v>0.40250000000000002</v>
      </c>
    </row>
    <row r="323" spans="1:2" x14ac:dyDescent="0.65">
      <c r="A323" s="76">
        <v>312</v>
      </c>
      <c r="B323" s="70">
        <v>0.40500000000000003</v>
      </c>
    </row>
    <row r="324" spans="1:2" x14ac:dyDescent="0.65">
      <c r="A324" s="76">
        <v>313</v>
      </c>
      <c r="B324" s="70">
        <v>0.40749999999999997</v>
      </c>
    </row>
    <row r="325" spans="1:2" x14ac:dyDescent="0.65">
      <c r="A325" s="76">
        <v>314</v>
      </c>
      <c r="B325" s="70">
        <v>0.41</v>
      </c>
    </row>
    <row r="326" spans="1:2" x14ac:dyDescent="0.65">
      <c r="A326" s="76">
        <v>315</v>
      </c>
      <c r="B326" s="70">
        <v>0.41249999999999998</v>
      </c>
    </row>
    <row r="327" spans="1:2" x14ac:dyDescent="0.65">
      <c r="A327" s="76">
        <v>316</v>
      </c>
      <c r="B327" s="70">
        <v>0.41499999999999998</v>
      </c>
    </row>
    <row r="328" spans="1:2" x14ac:dyDescent="0.65">
      <c r="A328" s="76">
        <v>317</v>
      </c>
      <c r="B328" s="70">
        <v>0.41749999999999998</v>
      </c>
    </row>
    <row r="329" spans="1:2" x14ac:dyDescent="0.65">
      <c r="A329" s="76">
        <v>318</v>
      </c>
      <c r="B329" s="70">
        <v>0.42</v>
      </c>
    </row>
    <row r="330" spans="1:2" x14ac:dyDescent="0.65">
      <c r="A330" s="76">
        <v>319</v>
      </c>
      <c r="B330" s="70">
        <v>0.42249999999999999</v>
      </c>
    </row>
    <row r="331" spans="1:2" x14ac:dyDescent="0.65">
      <c r="A331" s="76">
        <v>320</v>
      </c>
      <c r="B331" s="70">
        <v>0.42499999999999999</v>
      </c>
    </row>
    <row r="332" spans="1:2" x14ac:dyDescent="0.65">
      <c r="A332" s="76">
        <v>321</v>
      </c>
      <c r="B332" s="70">
        <v>0.42749999999999999</v>
      </c>
    </row>
    <row r="333" spans="1:2" x14ac:dyDescent="0.65">
      <c r="A333" s="76">
        <v>322</v>
      </c>
      <c r="B333" s="70">
        <v>0.43</v>
      </c>
    </row>
    <row r="334" spans="1:2" x14ac:dyDescent="0.65">
      <c r="A334" s="76">
        <v>323</v>
      </c>
      <c r="B334" s="70">
        <v>0.4325</v>
      </c>
    </row>
    <row r="335" spans="1:2" x14ac:dyDescent="0.65">
      <c r="A335" s="76">
        <v>324</v>
      </c>
      <c r="B335" s="70">
        <v>0.435</v>
      </c>
    </row>
    <row r="336" spans="1:2" x14ac:dyDescent="0.65">
      <c r="A336" s="76">
        <v>325</v>
      </c>
      <c r="B336" s="70">
        <v>0.4375</v>
      </c>
    </row>
    <row r="337" spans="1:2" x14ac:dyDescent="0.65">
      <c r="A337" s="76">
        <v>326</v>
      </c>
      <c r="B337" s="70">
        <v>0.44</v>
      </c>
    </row>
    <row r="338" spans="1:2" x14ac:dyDescent="0.65">
      <c r="A338" s="76">
        <v>327</v>
      </c>
      <c r="B338" s="70">
        <v>0.4425</v>
      </c>
    </row>
    <row r="339" spans="1:2" x14ac:dyDescent="0.65">
      <c r="A339" s="76">
        <v>328</v>
      </c>
      <c r="B339" s="70">
        <v>0.44500000000000001</v>
      </c>
    </row>
    <row r="340" spans="1:2" x14ac:dyDescent="0.65">
      <c r="A340" s="76">
        <v>329</v>
      </c>
      <c r="B340" s="70">
        <v>0.44750000000000001</v>
      </c>
    </row>
    <row r="341" spans="1:2" x14ac:dyDescent="0.65">
      <c r="A341" s="76">
        <v>330</v>
      </c>
      <c r="B341" s="70">
        <v>0.45</v>
      </c>
    </row>
    <row r="342" spans="1:2" x14ac:dyDescent="0.65">
      <c r="A342" s="76">
        <v>331</v>
      </c>
      <c r="B342" s="70">
        <v>0.45250000000000001</v>
      </c>
    </row>
    <row r="343" spans="1:2" x14ac:dyDescent="0.65">
      <c r="A343" s="76">
        <v>332</v>
      </c>
      <c r="B343" s="70">
        <v>0.45500000000000002</v>
      </c>
    </row>
    <row r="344" spans="1:2" x14ac:dyDescent="0.65">
      <c r="A344" s="76">
        <v>333</v>
      </c>
      <c r="B344" s="70">
        <v>0.45750000000000002</v>
      </c>
    </row>
    <row r="345" spans="1:2" x14ac:dyDescent="0.65">
      <c r="A345" s="76">
        <v>334</v>
      </c>
      <c r="B345" s="70">
        <v>0.46</v>
      </c>
    </row>
    <row r="346" spans="1:2" x14ac:dyDescent="0.65">
      <c r="A346" s="76">
        <v>335</v>
      </c>
      <c r="B346" s="70">
        <v>0.46250000000000002</v>
      </c>
    </row>
    <row r="347" spans="1:2" x14ac:dyDescent="0.65">
      <c r="A347" s="76">
        <v>336</v>
      </c>
      <c r="B347" s="70">
        <v>0.46500000000000002</v>
      </c>
    </row>
    <row r="348" spans="1:2" x14ac:dyDescent="0.65">
      <c r="A348" s="76">
        <v>337</v>
      </c>
      <c r="B348" s="70">
        <v>0.46750000000000003</v>
      </c>
    </row>
    <row r="349" spans="1:2" x14ac:dyDescent="0.65">
      <c r="A349" s="76">
        <v>338</v>
      </c>
      <c r="B349" s="70">
        <v>0.47</v>
      </c>
    </row>
    <row r="350" spans="1:2" x14ac:dyDescent="0.65">
      <c r="A350" s="76">
        <v>339</v>
      </c>
      <c r="B350" s="70">
        <v>0.47249999999999998</v>
      </c>
    </row>
    <row r="351" spans="1:2" x14ac:dyDescent="0.65">
      <c r="A351" s="76">
        <v>340</v>
      </c>
      <c r="B351" s="70">
        <v>0.47499999999999998</v>
      </c>
    </row>
    <row r="352" spans="1:2" x14ac:dyDescent="0.65">
      <c r="A352" s="76">
        <v>341</v>
      </c>
      <c r="B352" s="70">
        <v>0.47749999999999998</v>
      </c>
    </row>
    <row r="353" spans="1:2" x14ac:dyDescent="0.65">
      <c r="A353" s="76">
        <v>342</v>
      </c>
      <c r="B353" s="70">
        <v>0.48</v>
      </c>
    </row>
    <row r="354" spans="1:2" x14ac:dyDescent="0.65">
      <c r="A354" s="76">
        <v>343</v>
      </c>
      <c r="B354" s="70">
        <v>0.48249999999999998</v>
      </c>
    </row>
    <row r="355" spans="1:2" x14ac:dyDescent="0.65">
      <c r="A355" s="76">
        <v>344</v>
      </c>
      <c r="B355" s="70">
        <v>0.48499999999999999</v>
      </c>
    </row>
    <row r="356" spans="1:2" x14ac:dyDescent="0.65">
      <c r="A356" s="76">
        <v>345</v>
      </c>
      <c r="B356" s="70">
        <v>0.48749999999999999</v>
      </c>
    </row>
    <row r="357" spans="1:2" x14ac:dyDescent="0.65">
      <c r="A357" s="76">
        <v>346</v>
      </c>
      <c r="B357" s="70">
        <v>0.49</v>
      </c>
    </row>
    <row r="358" spans="1:2" x14ac:dyDescent="0.65">
      <c r="A358" s="76">
        <v>347</v>
      </c>
      <c r="B358" s="70">
        <v>0.49249999999999999</v>
      </c>
    </row>
    <row r="359" spans="1:2" x14ac:dyDescent="0.65">
      <c r="A359" s="76">
        <v>348</v>
      </c>
      <c r="B359" s="70">
        <v>0.495</v>
      </c>
    </row>
    <row r="360" spans="1:2" x14ac:dyDescent="0.65">
      <c r="A360" s="76">
        <v>349</v>
      </c>
      <c r="B360" s="70">
        <v>0.4975</v>
      </c>
    </row>
    <row r="361" spans="1:2" x14ac:dyDescent="0.65">
      <c r="A361" s="76">
        <v>350</v>
      </c>
      <c r="B361" s="70">
        <v>0.5</v>
      </c>
    </row>
    <row r="362" spans="1:2" x14ac:dyDescent="0.65">
      <c r="A362" s="76">
        <v>351</v>
      </c>
      <c r="B362" s="70">
        <v>0.50249999999999995</v>
      </c>
    </row>
    <row r="363" spans="1:2" x14ac:dyDescent="0.65">
      <c r="A363" s="76">
        <v>352</v>
      </c>
      <c r="B363" s="70">
        <v>0.505</v>
      </c>
    </row>
    <row r="364" spans="1:2" x14ac:dyDescent="0.65">
      <c r="A364" s="76">
        <v>353</v>
      </c>
      <c r="B364" s="70">
        <v>0.50749999999999995</v>
      </c>
    </row>
    <row r="365" spans="1:2" x14ac:dyDescent="0.65">
      <c r="A365" s="76">
        <v>354</v>
      </c>
      <c r="B365" s="70">
        <v>0.51</v>
      </c>
    </row>
    <row r="366" spans="1:2" x14ac:dyDescent="0.65">
      <c r="A366" s="76">
        <v>355</v>
      </c>
      <c r="B366" s="70">
        <v>0.51249999999999996</v>
      </c>
    </row>
    <row r="367" spans="1:2" x14ac:dyDescent="0.65">
      <c r="A367" s="76">
        <v>356</v>
      </c>
      <c r="B367" s="70">
        <v>0.51500000000000001</v>
      </c>
    </row>
    <row r="368" spans="1:2" x14ac:dyDescent="0.65">
      <c r="A368" s="76">
        <v>357</v>
      </c>
      <c r="B368" s="70">
        <v>0.51749999999999996</v>
      </c>
    </row>
    <row r="369" spans="1:2" x14ac:dyDescent="0.65">
      <c r="A369" s="76">
        <v>358</v>
      </c>
      <c r="B369" s="70">
        <v>0.52</v>
      </c>
    </row>
    <row r="370" spans="1:2" x14ac:dyDescent="0.65">
      <c r="A370" s="76">
        <v>359</v>
      </c>
      <c r="B370" s="70">
        <v>0.52249999999999996</v>
      </c>
    </row>
    <row r="371" spans="1:2" x14ac:dyDescent="0.65">
      <c r="A371" s="76">
        <v>360</v>
      </c>
      <c r="B371" s="70">
        <v>0.52500000000000002</v>
      </c>
    </row>
    <row r="372" spans="1:2" x14ac:dyDescent="0.65">
      <c r="A372" s="76">
        <v>361</v>
      </c>
      <c r="B372" s="70">
        <v>0.52749999999999997</v>
      </c>
    </row>
    <row r="373" spans="1:2" x14ac:dyDescent="0.65">
      <c r="A373" s="76">
        <v>362</v>
      </c>
      <c r="B373" s="70">
        <v>0.53</v>
      </c>
    </row>
    <row r="374" spans="1:2" x14ac:dyDescent="0.65">
      <c r="A374" s="76">
        <v>363</v>
      </c>
      <c r="B374" s="70">
        <v>0.53249999999999997</v>
      </c>
    </row>
    <row r="375" spans="1:2" x14ac:dyDescent="0.65">
      <c r="A375" s="76">
        <v>364</v>
      </c>
      <c r="B375" s="70">
        <v>0.53500000000000003</v>
      </c>
    </row>
    <row r="376" spans="1:2" x14ac:dyDescent="0.65">
      <c r="A376" s="76">
        <v>365</v>
      </c>
      <c r="B376" s="70">
        <v>0.53749999999999998</v>
      </c>
    </row>
    <row r="377" spans="1:2" x14ac:dyDescent="0.65">
      <c r="A377" s="76">
        <v>366</v>
      </c>
      <c r="B377" s="70">
        <v>0.54</v>
      </c>
    </row>
    <row r="378" spans="1:2" x14ac:dyDescent="0.65">
      <c r="A378" s="76">
        <v>367</v>
      </c>
      <c r="B378" s="70">
        <v>0.54249999999999998</v>
      </c>
    </row>
    <row r="379" spans="1:2" x14ac:dyDescent="0.65">
      <c r="A379" s="76">
        <v>368</v>
      </c>
      <c r="B379" s="70">
        <v>0.54500000000000004</v>
      </c>
    </row>
    <row r="380" spans="1:2" x14ac:dyDescent="0.65">
      <c r="A380" s="76">
        <v>369</v>
      </c>
      <c r="B380" s="70">
        <v>0.54749999999999999</v>
      </c>
    </row>
    <row r="381" spans="1:2" x14ac:dyDescent="0.65">
      <c r="A381" s="76">
        <v>370</v>
      </c>
      <c r="B381" s="70">
        <v>0.55000000000000004</v>
      </c>
    </row>
    <row r="382" spans="1:2" x14ac:dyDescent="0.65">
      <c r="A382" s="76">
        <v>371</v>
      </c>
      <c r="B382" s="70">
        <v>0.55249999999999999</v>
      </c>
    </row>
    <row r="383" spans="1:2" x14ac:dyDescent="0.65">
      <c r="A383" s="76">
        <v>372</v>
      </c>
      <c r="B383" s="70">
        <v>0.55500000000000005</v>
      </c>
    </row>
    <row r="384" spans="1:2" x14ac:dyDescent="0.65">
      <c r="A384" s="76">
        <v>373</v>
      </c>
      <c r="B384" s="70">
        <v>0.5575</v>
      </c>
    </row>
    <row r="385" spans="1:2" x14ac:dyDescent="0.65">
      <c r="A385" s="76">
        <v>374</v>
      </c>
      <c r="B385" s="70">
        <v>0.56000000000000005</v>
      </c>
    </row>
    <row r="386" spans="1:2" x14ac:dyDescent="0.65">
      <c r="A386" s="76">
        <v>375</v>
      </c>
      <c r="B386" s="70">
        <v>0.5625</v>
      </c>
    </row>
    <row r="387" spans="1:2" x14ac:dyDescent="0.65">
      <c r="A387" s="76">
        <v>376</v>
      </c>
      <c r="B387" s="70">
        <v>0.56499999999999995</v>
      </c>
    </row>
    <row r="388" spans="1:2" x14ac:dyDescent="0.65">
      <c r="A388" s="76">
        <v>377</v>
      </c>
      <c r="B388" s="70">
        <v>0.5675</v>
      </c>
    </row>
    <row r="389" spans="1:2" x14ac:dyDescent="0.65">
      <c r="A389" s="76">
        <v>378</v>
      </c>
      <c r="B389" s="70">
        <v>0.56999999999999995</v>
      </c>
    </row>
    <row r="390" spans="1:2" x14ac:dyDescent="0.65">
      <c r="A390" s="76">
        <v>379</v>
      </c>
      <c r="B390" s="70">
        <v>0.57250000000000001</v>
      </c>
    </row>
    <row r="391" spans="1:2" x14ac:dyDescent="0.65">
      <c r="A391" s="76">
        <v>380</v>
      </c>
      <c r="B391" s="70">
        <v>0.57499999999999996</v>
      </c>
    </row>
    <row r="392" spans="1:2" x14ac:dyDescent="0.65">
      <c r="A392" s="76">
        <v>381</v>
      </c>
      <c r="B392" s="70">
        <v>0.57750000000000001</v>
      </c>
    </row>
    <row r="393" spans="1:2" x14ac:dyDescent="0.65">
      <c r="A393" s="76">
        <v>382</v>
      </c>
      <c r="B393" s="70">
        <v>0.57999999999999996</v>
      </c>
    </row>
    <row r="394" spans="1:2" x14ac:dyDescent="0.65">
      <c r="A394" s="76">
        <v>383</v>
      </c>
      <c r="B394" s="70">
        <v>0.58250000000000002</v>
      </c>
    </row>
    <row r="395" spans="1:2" x14ac:dyDescent="0.65">
      <c r="A395" s="76">
        <v>384</v>
      </c>
      <c r="B395" s="70">
        <v>0.58499999999999996</v>
      </c>
    </row>
    <row r="396" spans="1:2" x14ac:dyDescent="0.65">
      <c r="A396" s="76">
        <v>385</v>
      </c>
      <c r="B396" s="70">
        <v>0.58750000000000002</v>
      </c>
    </row>
    <row r="397" spans="1:2" x14ac:dyDescent="0.65">
      <c r="A397" s="76">
        <v>386</v>
      </c>
      <c r="B397" s="70">
        <v>0.59</v>
      </c>
    </row>
    <row r="398" spans="1:2" x14ac:dyDescent="0.65">
      <c r="A398" s="76">
        <v>387</v>
      </c>
      <c r="B398" s="70">
        <v>0.59250000000000003</v>
      </c>
    </row>
    <row r="399" spans="1:2" x14ac:dyDescent="0.65">
      <c r="A399" s="76">
        <v>388</v>
      </c>
      <c r="B399" s="70">
        <v>0.59499999999999997</v>
      </c>
    </row>
    <row r="400" spans="1:2" x14ac:dyDescent="0.65">
      <c r="A400" s="76">
        <v>389</v>
      </c>
      <c r="B400" s="70">
        <v>0.59750000000000003</v>
      </c>
    </row>
    <row r="401" spans="1:2" x14ac:dyDescent="0.65">
      <c r="A401" s="76">
        <v>390</v>
      </c>
      <c r="B401" s="70">
        <v>0.6</v>
      </c>
    </row>
    <row r="402" spans="1:2" x14ac:dyDescent="0.65">
      <c r="A402" s="76">
        <v>391</v>
      </c>
      <c r="B402" s="70">
        <v>0.60250000000000004</v>
      </c>
    </row>
    <row r="403" spans="1:2" x14ac:dyDescent="0.65">
      <c r="A403" s="76">
        <v>392</v>
      </c>
      <c r="B403" s="70">
        <v>0.60499999999999998</v>
      </c>
    </row>
    <row r="404" spans="1:2" x14ac:dyDescent="0.65">
      <c r="A404" s="76">
        <v>393</v>
      </c>
      <c r="B404" s="70">
        <v>0.60750000000000004</v>
      </c>
    </row>
    <row r="405" spans="1:2" x14ac:dyDescent="0.65">
      <c r="A405" s="76">
        <v>394</v>
      </c>
      <c r="B405" s="70">
        <v>0.61</v>
      </c>
    </row>
    <row r="406" spans="1:2" x14ac:dyDescent="0.65">
      <c r="A406" s="76">
        <v>395</v>
      </c>
      <c r="B406" s="70">
        <v>0.61250000000000004</v>
      </c>
    </row>
    <row r="407" spans="1:2" x14ac:dyDescent="0.65">
      <c r="A407" s="76">
        <v>396</v>
      </c>
      <c r="B407" s="70">
        <v>0.61499999999999999</v>
      </c>
    </row>
    <row r="408" spans="1:2" x14ac:dyDescent="0.65">
      <c r="A408" s="76">
        <v>397</v>
      </c>
      <c r="B408" s="70">
        <v>0.61750000000000005</v>
      </c>
    </row>
    <row r="409" spans="1:2" x14ac:dyDescent="0.65">
      <c r="A409" s="76">
        <v>398</v>
      </c>
      <c r="B409" s="70">
        <v>0.62</v>
      </c>
    </row>
    <row r="410" spans="1:2" x14ac:dyDescent="0.65">
      <c r="A410" s="76">
        <v>399</v>
      </c>
      <c r="B410" s="70">
        <v>0.62250000000000005</v>
      </c>
    </row>
    <row r="411" spans="1:2" x14ac:dyDescent="0.65">
      <c r="A411" s="76">
        <v>400</v>
      </c>
      <c r="B411" s="70">
        <v>0.625</v>
      </c>
    </row>
    <row r="412" spans="1:2" x14ac:dyDescent="0.65">
      <c r="A412" s="76">
        <v>401</v>
      </c>
      <c r="B412" s="70">
        <v>0.62749999999999995</v>
      </c>
    </row>
    <row r="413" spans="1:2" x14ac:dyDescent="0.65">
      <c r="A413" s="76">
        <v>402</v>
      </c>
      <c r="B413" s="70">
        <v>0.63</v>
      </c>
    </row>
    <row r="414" spans="1:2" x14ac:dyDescent="0.65">
      <c r="A414" s="76">
        <v>403</v>
      </c>
      <c r="B414" s="70">
        <v>0.63249999999999995</v>
      </c>
    </row>
    <row r="415" spans="1:2" x14ac:dyDescent="0.65">
      <c r="A415" s="76">
        <v>404</v>
      </c>
      <c r="B415" s="70">
        <v>0.63500000000000001</v>
      </c>
    </row>
    <row r="416" spans="1:2" x14ac:dyDescent="0.65">
      <c r="A416" s="76">
        <v>405</v>
      </c>
      <c r="B416" s="70">
        <v>0.63749999999999996</v>
      </c>
    </row>
    <row r="417" spans="1:2" x14ac:dyDescent="0.65">
      <c r="A417" s="76">
        <v>406</v>
      </c>
      <c r="B417" s="70">
        <v>0.64</v>
      </c>
    </row>
    <row r="418" spans="1:2" x14ac:dyDescent="0.65">
      <c r="A418" s="76">
        <v>407</v>
      </c>
      <c r="B418" s="70">
        <v>0.64249999999999996</v>
      </c>
    </row>
    <row r="419" spans="1:2" x14ac:dyDescent="0.65">
      <c r="A419" s="76">
        <v>408</v>
      </c>
      <c r="B419" s="70">
        <v>0.64500000000000002</v>
      </c>
    </row>
    <row r="420" spans="1:2" x14ac:dyDescent="0.65">
      <c r="A420" s="76">
        <v>409</v>
      </c>
      <c r="B420" s="70">
        <v>0.64749999999999996</v>
      </c>
    </row>
    <row r="421" spans="1:2" x14ac:dyDescent="0.65">
      <c r="A421" s="76">
        <v>410</v>
      </c>
      <c r="B421" s="70">
        <v>0.65</v>
      </c>
    </row>
    <row r="422" spans="1:2" x14ac:dyDescent="0.65">
      <c r="A422" s="76">
        <v>411</v>
      </c>
      <c r="B422" s="70">
        <v>0.65249999999999997</v>
      </c>
    </row>
    <row r="423" spans="1:2" x14ac:dyDescent="0.65">
      <c r="A423" s="76">
        <v>412</v>
      </c>
      <c r="B423" s="70">
        <v>0.65500000000000003</v>
      </c>
    </row>
    <row r="424" spans="1:2" x14ac:dyDescent="0.65">
      <c r="A424" s="76">
        <v>413</v>
      </c>
      <c r="B424" s="70">
        <v>0.65749999999999997</v>
      </c>
    </row>
    <row r="425" spans="1:2" x14ac:dyDescent="0.65">
      <c r="A425" s="76">
        <v>414</v>
      </c>
      <c r="B425" s="70">
        <v>0.66</v>
      </c>
    </row>
    <row r="426" spans="1:2" x14ac:dyDescent="0.65">
      <c r="A426" s="76">
        <v>415</v>
      </c>
      <c r="B426" s="70">
        <v>0.66249999999999998</v>
      </c>
    </row>
    <row r="427" spans="1:2" x14ac:dyDescent="0.65">
      <c r="A427" s="76">
        <v>416</v>
      </c>
      <c r="B427" s="70">
        <v>0.66500000000000004</v>
      </c>
    </row>
    <row r="428" spans="1:2" x14ac:dyDescent="0.65">
      <c r="A428" s="76">
        <v>417</v>
      </c>
      <c r="B428" s="70">
        <v>0.66749999999999998</v>
      </c>
    </row>
    <row r="429" spans="1:2" x14ac:dyDescent="0.65">
      <c r="A429" s="76">
        <v>418</v>
      </c>
      <c r="B429" s="70">
        <v>0.67</v>
      </c>
    </row>
    <row r="430" spans="1:2" x14ac:dyDescent="0.65">
      <c r="A430" s="76">
        <v>419</v>
      </c>
      <c r="B430" s="70">
        <v>0.67249999999999999</v>
      </c>
    </row>
    <row r="431" spans="1:2" x14ac:dyDescent="0.65">
      <c r="A431" s="76">
        <v>420</v>
      </c>
      <c r="B431" s="70">
        <v>0.67500000000000004</v>
      </c>
    </row>
    <row r="432" spans="1:2" x14ac:dyDescent="0.65">
      <c r="A432" s="76">
        <v>421</v>
      </c>
      <c r="B432" s="70">
        <v>0.67749999999999999</v>
      </c>
    </row>
    <row r="433" spans="1:2" x14ac:dyDescent="0.65">
      <c r="A433" s="76">
        <v>422</v>
      </c>
      <c r="B433" s="70">
        <v>0.68</v>
      </c>
    </row>
    <row r="434" spans="1:2" x14ac:dyDescent="0.65">
      <c r="A434" s="76">
        <v>423</v>
      </c>
      <c r="B434" s="70">
        <v>0.6825</v>
      </c>
    </row>
    <row r="435" spans="1:2" x14ac:dyDescent="0.65">
      <c r="A435" s="76">
        <v>424</v>
      </c>
      <c r="B435" s="70">
        <v>0.68500000000000005</v>
      </c>
    </row>
    <row r="436" spans="1:2" x14ac:dyDescent="0.65">
      <c r="A436" s="76">
        <v>425</v>
      </c>
      <c r="B436" s="70">
        <v>0.6875</v>
      </c>
    </row>
    <row r="437" spans="1:2" x14ac:dyDescent="0.65">
      <c r="A437" s="76">
        <v>426</v>
      </c>
      <c r="B437" s="70">
        <v>0.69</v>
      </c>
    </row>
    <row r="438" spans="1:2" x14ac:dyDescent="0.65">
      <c r="A438" s="76">
        <v>427</v>
      </c>
      <c r="B438" s="70">
        <v>0.6925</v>
      </c>
    </row>
    <row r="439" spans="1:2" x14ac:dyDescent="0.65">
      <c r="A439" s="76">
        <v>428</v>
      </c>
      <c r="B439" s="70">
        <v>0.69499999999999995</v>
      </c>
    </row>
    <row r="440" spans="1:2" x14ac:dyDescent="0.65">
      <c r="A440" s="76">
        <v>429</v>
      </c>
      <c r="B440" s="70">
        <v>0.69750000000000001</v>
      </c>
    </row>
    <row r="441" spans="1:2" x14ac:dyDescent="0.65">
      <c r="A441" s="76">
        <v>430</v>
      </c>
      <c r="B441" s="70">
        <v>0.7</v>
      </c>
    </row>
    <row r="442" spans="1:2" x14ac:dyDescent="0.65">
      <c r="A442" s="76">
        <v>431</v>
      </c>
      <c r="B442" s="70">
        <v>0.70250000000000001</v>
      </c>
    </row>
    <row r="443" spans="1:2" x14ac:dyDescent="0.65">
      <c r="A443" s="76">
        <v>432</v>
      </c>
      <c r="B443" s="70">
        <v>0.70499999999999996</v>
      </c>
    </row>
    <row r="444" spans="1:2" x14ac:dyDescent="0.65">
      <c r="A444" s="76">
        <v>433</v>
      </c>
      <c r="B444" s="70">
        <v>0.70750000000000002</v>
      </c>
    </row>
    <row r="445" spans="1:2" x14ac:dyDescent="0.65">
      <c r="A445" s="76">
        <v>434</v>
      </c>
      <c r="B445" s="70">
        <v>0.71</v>
      </c>
    </row>
    <row r="446" spans="1:2" x14ac:dyDescent="0.65">
      <c r="A446" s="76">
        <v>435</v>
      </c>
      <c r="B446" s="70">
        <v>0.71250000000000002</v>
      </c>
    </row>
    <row r="447" spans="1:2" x14ac:dyDescent="0.65">
      <c r="A447" s="76">
        <v>436</v>
      </c>
      <c r="B447" s="70">
        <v>0.71499999999999997</v>
      </c>
    </row>
    <row r="448" spans="1:2" x14ac:dyDescent="0.65">
      <c r="A448" s="76">
        <v>437</v>
      </c>
      <c r="B448" s="70">
        <v>0.71750000000000003</v>
      </c>
    </row>
    <row r="449" spans="1:2" x14ac:dyDescent="0.65">
      <c r="A449" s="76">
        <v>438</v>
      </c>
      <c r="B449" s="70">
        <v>0.72</v>
      </c>
    </row>
    <row r="450" spans="1:2" x14ac:dyDescent="0.65">
      <c r="A450" s="76">
        <v>439</v>
      </c>
      <c r="B450" s="70">
        <v>0.72250000000000003</v>
      </c>
    </row>
    <row r="451" spans="1:2" x14ac:dyDescent="0.65">
      <c r="A451" s="76">
        <v>440</v>
      </c>
      <c r="B451" s="70">
        <v>0.72499999999999998</v>
      </c>
    </row>
    <row r="452" spans="1:2" x14ac:dyDescent="0.65">
      <c r="A452" s="76">
        <v>441</v>
      </c>
      <c r="B452" s="70">
        <v>0.72750000000000004</v>
      </c>
    </row>
    <row r="453" spans="1:2" x14ac:dyDescent="0.65">
      <c r="A453" s="76">
        <v>442</v>
      </c>
      <c r="B453" s="70">
        <v>0.73</v>
      </c>
    </row>
    <row r="454" spans="1:2" x14ac:dyDescent="0.65">
      <c r="A454" s="76">
        <v>443</v>
      </c>
      <c r="B454" s="70">
        <v>0.73250000000000004</v>
      </c>
    </row>
    <row r="455" spans="1:2" x14ac:dyDescent="0.65">
      <c r="A455" s="76">
        <v>444</v>
      </c>
      <c r="B455" s="70">
        <v>0.73499999999999999</v>
      </c>
    </row>
    <row r="456" spans="1:2" x14ac:dyDescent="0.65">
      <c r="A456" s="76">
        <v>445</v>
      </c>
      <c r="B456" s="70">
        <v>0.73750000000000004</v>
      </c>
    </row>
    <row r="457" spans="1:2" x14ac:dyDescent="0.65">
      <c r="A457" s="76">
        <v>446</v>
      </c>
      <c r="B457" s="70">
        <v>0.74</v>
      </c>
    </row>
    <row r="458" spans="1:2" x14ac:dyDescent="0.65">
      <c r="A458" s="76">
        <v>447</v>
      </c>
      <c r="B458" s="70">
        <v>0.74250000000000005</v>
      </c>
    </row>
    <row r="459" spans="1:2" x14ac:dyDescent="0.65">
      <c r="A459" s="76">
        <v>448</v>
      </c>
      <c r="B459" s="70">
        <v>0.745</v>
      </c>
    </row>
    <row r="460" spans="1:2" x14ac:dyDescent="0.65">
      <c r="A460" s="76">
        <v>449</v>
      </c>
      <c r="B460" s="70">
        <v>0.74750000000000005</v>
      </c>
    </row>
    <row r="461" spans="1:2" x14ac:dyDescent="0.65">
      <c r="A461" s="76">
        <v>450</v>
      </c>
      <c r="B461" s="70">
        <v>0.75</v>
      </c>
    </row>
    <row r="462" spans="1:2" x14ac:dyDescent="0.65">
      <c r="A462" s="76">
        <v>451</v>
      </c>
      <c r="B462" s="70">
        <v>0.75249999999999995</v>
      </c>
    </row>
    <row r="463" spans="1:2" x14ac:dyDescent="0.65">
      <c r="A463" s="76">
        <v>452</v>
      </c>
      <c r="B463" s="70">
        <v>0.755</v>
      </c>
    </row>
    <row r="464" spans="1:2" x14ac:dyDescent="0.65">
      <c r="A464" s="76">
        <v>453</v>
      </c>
      <c r="B464" s="70">
        <v>0.75749999999999995</v>
      </c>
    </row>
    <row r="465" spans="1:2" x14ac:dyDescent="0.65">
      <c r="A465" s="76">
        <v>454</v>
      </c>
      <c r="B465" s="70">
        <v>0.76</v>
      </c>
    </row>
    <row r="466" spans="1:2" x14ac:dyDescent="0.65">
      <c r="A466" s="76">
        <v>455</v>
      </c>
      <c r="B466" s="70">
        <v>0.76249999999999996</v>
      </c>
    </row>
    <row r="467" spans="1:2" x14ac:dyDescent="0.65">
      <c r="A467" s="76">
        <v>456</v>
      </c>
      <c r="B467" s="70">
        <v>0.76500000000000001</v>
      </c>
    </row>
    <row r="468" spans="1:2" x14ac:dyDescent="0.65">
      <c r="A468" s="76">
        <v>457</v>
      </c>
      <c r="B468" s="70">
        <v>0.76749999999999996</v>
      </c>
    </row>
    <row r="469" spans="1:2" x14ac:dyDescent="0.65">
      <c r="A469" s="76">
        <v>458</v>
      </c>
      <c r="B469" s="70">
        <v>0.77</v>
      </c>
    </row>
    <row r="470" spans="1:2" x14ac:dyDescent="0.65">
      <c r="A470" s="76">
        <v>459</v>
      </c>
      <c r="B470" s="70">
        <v>0.77249999999999996</v>
      </c>
    </row>
    <row r="471" spans="1:2" x14ac:dyDescent="0.65">
      <c r="A471" s="76">
        <v>460</v>
      </c>
      <c r="B471" s="70">
        <v>0.77500000000000002</v>
      </c>
    </row>
    <row r="472" spans="1:2" x14ac:dyDescent="0.65">
      <c r="A472" s="76">
        <v>461</v>
      </c>
      <c r="B472" s="70">
        <v>0.77749999999999997</v>
      </c>
    </row>
    <row r="473" spans="1:2" x14ac:dyDescent="0.65">
      <c r="A473" s="76">
        <v>462</v>
      </c>
      <c r="B473" s="70">
        <v>0.78</v>
      </c>
    </row>
    <row r="474" spans="1:2" x14ac:dyDescent="0.65">
      <c r="A474" s="76">
        <v>463</v>
      </c>
      <c r="B474" s="70">
        <v>0.78249999999999997</v>
      </c>
    </row>
    <row r="475" spans="1:2" x14ac:dyDescent="0.65">
      <c r="A475" s="76">
        <v>464</v>
      </c>
      <c r="B475" s="70">
        <v>0.78500000000000003</v>
      </c>
    </row>
    <row r="476" spans="1:2" x14ac:dyDescent="0.65">
      <c r="A476" s="76">
        <v>465</v>
      </c>
      <c r="B476" s="70">
        <v>0.78749999999999998</v>
      </c>
    </row>
    <row r="477" spans="1:2" x14ac:dyDescent="0.65">
      <c r="A477" s="76">
        <v>466</v>
      </c>
      <c r="B477" s="70">
        <v>0.79</v>
      </c>
    </row>
    <row r="478" spans="1:2" x14ac:dyDescent="0.65">
      <c r="A478" s="76">
        <v>467</v>
      </c>
      <c r="B478" s="70">
        <v>0.79249999999999998</v>
      </c>
    </row>
    <row r="479" spans="1:2" x14ac:dyDescent="0.65">
      <c r="A479" s="76">
        <v>468</v>
      </c>
      <c r="B479" s="70">
        <v>0.79500000000000004</v>
      </c>
    </row>
    <row r="480" spans="1:2" x14ac:dyDescent="0.65">
      <c r="A480" s="76">
        <v>469</v>
      </c>
      <c r="B480" s="70">
        <v>0.79749999999999999</v>
      </c>
    </row>
    <row r="481" spans="1:2" x14ac:dyDescent="0.65">
      <c r="A481" s="76">
        <v>470</v>
      </c>
      <c r="B481" s="70">
        <v>0.8</v>
      </c>
    </row>
    <row r="482" spans="1:2" x14ac:dyDescent="0.65">
      <c r="A482" s="76">
        <v>471</v>
      </c>
      <c r="B482" s="70">
        <v>0.80249999999999999</v>
      </c>
    </row>
    <row r="483" spans="1:2" x14ac:dyDescent="0.65">
      <c r="A483" s="76">
        <v>472</v>
      </c>
      <c r="B483" s="70">
        <v>0.80500000000000005</v>
      </c>
    </row>
    <row r="484" spans="1:2" x14ac:dyDescent="0.65">
      <c r="A484" s="76">
        <v>473</v>
      </c>
      <c r="B484" s="70">
        <v>0.8075</v>
      </c>
    </row>
    <row r="485" spans="1:2" x14ac:dyDescent="0.65">
      <c r="A485" s="76">
        <v>474</v>
      </c>
      <c r="B485" s="70">
        <v>0.81</v>
      </c>
    </row>
    <row r="486" spans="1:2" x14ac:dyDescent="0.65">
      <c r="A486" s="76">
        <v>475</v>
      </c>
      <c r="B486" s="70">
        <v>0.8125</v>
      </c>
    </row>
    <row r="487" spans="1:2" x14ac:dyDescent="0.65">
      <c r="A487" s="76">
        <v>476</v>
      </c>
      <c r="B487" s="70">
        <v>0.81499999999999995</v>
      </c>
    </row>
    <row r="488" spans="1:2" x14ac:dyDescent="0.65">
      <c r="A488" s="76">
        <v>477</v>
      </c>
      <c r="B488" s="70">
        <v>0.8175</v>
      </c>
    </row>
    <row r="489" spans="1:2" x14ac:dyDescent="0.65">
      <c r="A489" s="76">
        <v>478</v>
      </c>
      <c r="B489" s="70">
        <v>0.82</v>
      </c>
    </row>
    <row r="490" spans="1:2" x14ac:dyDescent="0.65">
      <c r="A490" s="76">
        <v>479</v>
      </c>
      <c r="B490" s="70">
        <v>0.82250000000000001</v>
      </c>
    </row>
    <row r="491" spans="1:2" x14ac:dyDescent="0.65">
      <c r="A491" s="76">
        <v>480</v>
      </c>
      <c r="B491" s="70">
        <v>0.82499999999999996</v>
      </c>
    </row>
    <row r="492" spans="1:2" x14ac:dyDescent="0.65">
      <c r="A492" s="76">
        <v>481</v>
      </c>
      <c r="B492" s="70">
        <v>0.82750000000000001</v>
      </c>
    </row>
    <row r="493" spans="1:2" x14ac:dyDescent="0.65">
      <c r="A493" s="76">
        <v>482</v>
      </c>
      <c r="B493" s="70">
        <v>0.83</v>
      </c>
    </row>
    <row r="494" spans="1:2" x14ac:dyDescent="0.65">
      <c r="A494" s="76">
        <v>483</v>
      </c>
      <c r="B494" s="70">
        <v>0.83250000000000002</v>
      </c>
    </row>
    <row r="495" spans="1:2" x14ac:dyDescent="0.65">
      <c r="A495" s="76">
        <v>484</v>
      </c>
      <c r="B495" s="70">
        <v>0.83499999999999996</v>
      </c>
    </row>
    <row r="496" spans="1:2" x14ac:dyDescent="0.65">
      <c r="A496" s="76">
        <v>485</v>
      </c>
      <c r="B496" s="70">
        <v>0.83750000000000002</v>
      </c>
    </row>
    <row r="497" spans="1:2" x14ac:dyDescent="0.65">
      <c r="A497" s="76">
        <v>486</v>
      </c>
      <c r="B497" s="70">
        <v>0.84</v>
      </c>
    </row>
    <row r="498" spans="1:2" x14ac:dyDescent="0.65">
      <c r="A498" s="76">
        <v>487</v>
      </c>
      <c r="B498" s="70">
        <v>0.84250000000000003</v>
      </c>
    </row>
    <row r="499" spans="1:2" x14ac:dyDescent="0.65">
      <c r="A499" s="76">
        <v>488</v>
      </c>
      <c r="B499" s="70">
        <v>0.84499999999999997</v>
      </c>
    </row>
    <row r="500" spans="1:2" x14ac:dyDescent="0.65">
      <c r="A500" s="76">
        <v>489</v>
      </c>
      <c r="B500" s="70">
        <v>0.84750000000000003</v>
      </c>
    </row>
    <row r="501" spans="1:2" x14ac:dyDescent="0.65">
      <c r="A501" s="76">
        <v>490</v>
      </c>
      <c r="B501" s="70">
        <v>0.85</v>
      </c>
    </row>
    <row r="502" spans="1:2" x14ac:dyDescent="0.65">
      <c r="A502" s="76">
        <v>491</v>
      </c>
      <c r="B502" s="70">
        <v>0.85250000000000004</v>
      </c>
    </row>
    <row r="503" spans="1:2" x14ac:dyDescent="0.65">
      <c r="A503" s="76">
        <v>492</v>
      </c>
      <c r="B503" s="70">
        <v>0.85499999999999998</v>
      </c>
    </row>
    <row r="504" spans="1:2" x14ac:dyDescent="0.65">
      <c r="A504" s="76">
        <v>493</v>
      </c>
      <c r="B504" s="70">
        <v>0.85750000000000004</v>
      </c>
    </row>
    <row r="505" spans="1:2" x14ac:dyDescent="0.65">
      <c r="A505" s="76">
        <v>494</v>
      </c>
      <c r="B505" s="70">
        <v>0.86</v>
      </c>
    </row>
    <row r="506" spans="1:2" x14ac:dyDescent="0.65">
      <c r="A506" s="76">
        <v>495</v>
      </c>
      <c r="B506" s="70">
        <v>0.86250000000000004</v>
      </c>
    </row>
    <row r="507" spans="1:2" x14ac:dyDescent="0.65">
      <c r="A507" s="76">
        <v>496</v>
      </c>
      <c r="B507" s="70">
        <v>0.86499999999999999</v>
      </c>
    </row>
    <row r="508" spans="1:2" x14ac:dyDescent="0.65">
      <c r="A508" s="76">
        <v>497</v>
      </c>
      <c r="B508" s="70">
        <v>0.86750000000000005</v>
      </c>
    </row>
    <row r="509" spans="1:2" x14ac:dyDescent="0.65">
      <c r="A509" s="76">
        <v>498</v>
      </c>
      <c r="B509" s="70">
        <v>0.87</v>
      </c>
    </row>
    <row r="510" spans="1:2" x14ac:dyDescent="0.65">
      <c r="A510" s="76">
        <v>499</v>
      </c>
      <c r="B510" s="70">
        <v>0.87250000000000005</v>
      </c>
    </row>
    <row r="511" spans="1:2" x14ac:dyDescent="0.65">
      <c r="A511" s="76">
        <v>500</v>
      </c>
      <c r="B511" s="70">
        <v>0.875</v>
      </c>
    </row>
    <row r="512" spans="1:2" x14ac:dyDescent="0.65">
      <c r="A512" s="76">
        <v>501</v>
      </c>
      <c r="B512" s="70">
        <v>0.87749999999999995</v>
      </c>
    </row>
    <row r="513" spans="1:2" x14ac:dyDescent="0.65">
      <c r="A513" s="76">
        <v>502</v>
      </c>
      <c r="B513" s="70">
        <v>0.88</v>
      </c>
    </row>
    <row r="514" spans="1:2" x14ac:dyDescent="0.65">
      <c r="A514" s="76">
        <v>503</v>
      </c>
      <c r="B514" s="70">
        <v>0.88249999999999995</v>
      </c>
    </row>
    <row r="515" spans="1:2" x14ac:dyDescent="0.65">
      <c r="A515" s="76">
        <v>504</v>
      </c>
      <c r="B515" s="70">
        <v>0.88500000000000001</v>
      </c>
    </row>
    <row r="516" spans="1:2" x14ac:dyDescent="0.65">
      <c r="A516" s="76">
        <v>505</v>
      </c>
      <c r="B516" s="70">
        <v>0.88749999999999996</v>
      </c>
    </row>
    <row r="517" spans="1:2" x14ac:dyDescent="0.65">
      <c r="A517" s="76">
        <v>506</v>
      </c>
      <c r="B517" s="70">
        <v>0.89</v>
      </c>
    </row>
    <row r="518" spans="1:2" x14ac:dyDescent="0.65">
      <c r="A518" s="76">
        <v>507</v>
      </c>
      <c r="B518" s="70">
        <v>0.89249999999999996</v>
      </c>
    </row>
    <row r="519" spans="1:2" x14ac:dyDescent="0.65">
      <c r="A519" s="76">
        <v>508</v>
      </c>
      <c r="B519" s="70">
        <v>0.89500000000000002</v>
      </c>
    </row>
    <row r="520" spans="1:2" x14ac:dyDescent="0.65">
      <c r="A520" s="76">
        <v>509</v>
      </c>
      <c r="B520" s="70">
        <v>0.89749999999999996</v>
      </c>
    </row>
    <row r="521" spans="1:2" x14ac:dyDescent="0.65">
      <c r="A521" s="76">
        <v>510</v>
      </c>
      <c r="B521" s="70">
        <v>0.9</v>
      </c>
    </row>
    <row r="522" spans="1:2" x14ac:dyDescent="0.65">
      <c r="A522" s="76">
        <v>511</v>
      </c>
      <c r="B522" s="70">
        <v>0.90249999999999997</v>
      </c>
    </row>
    <row r="523" spans="1:2" x14ac:dyDescent="0.65">
      <c r="A523" s="76">
        <v>512</v>
      </c>
      <c r="B523" s="70">
        <v>0.90500000000000003</v>
      </c>
    </row>
    <row r="524" spans="1:2" x14ac:dyDescent="0.65">
      <c r="A524" s="76">
        <v>513</v>
      </c>
      <c r="B524" s="70">
        <v>0.90749999999999997</v>
      </c>
    </row>
    <row r="525" spans="1:2" x14ac:dyDescent="0.65">
      <c r="A525" s="76">
        <v>514</v>
      </c>
      <c r="B525" s="70">
        <v>0.91</v>
      </c>
    </row>
    <row r="526" spans="1:2" x14ac:dyDescent="0.65">
      <c r="A526" s="76">
        <v>515</v>
      </c>
      <c r="B526" s="70">
        <v>0.91249999999999998</v>
      </c>
    </row>
    <row r="527" spans="1:2" x14ac:dyDescent="0.65">
      <c r="A527" s="76">
        <v>516</v>
      </c>
      <c r="B527" s="70">
        <v>0.91500000000000004</v>
      </c>
    </row>
    <row r="528" spans="1:2" x14ac:dyDescent="0.65">
      <c r="A528" s="76">
        <v>517</v>
      </c>
      <c r="B528" s="70">
        <v>0.91749999999999998</v>
      </c>
    </row>
    <row r="529" spans="1:2" x14ac:dyDescent="0.65">
      <c r="A529" s="76">
        <v>518</v>
      </c>
      <c r="B529" s="70">
        <v>0.92</v>
      </c>
    </row>
    <row r="530" spans="1:2" x14ac:dyDescent="0.65">
      <c r="A530" s="76">
        <v>519</v>
      </c>
      <c r="B530" s="70">
        <v>0.92249999999999999</v>
      </c>
    </row>
    <row r="531" spans="1:2" x14ac:dyDescent="0.65">
      <c r="A531" s="76">
        <v>520</v>
      </c>
      <c r="B531" s="70">
        <v>0.92500000000000004</v>
      </c>
    </row>
    <row r="532" spans="1:2" x14ac:dyDescent="0.65">
      <c r="A532" s="76">
        <v>521</v>
      </c>
      <c r="B532" s="70">
        <v>0.92749999999999999</v>
      </c>
    </row>
    <row r="533" spans="1:2" x14ac:dyDescent="0.65">
      <c r="A533" s="76">
        <v>522</v>
      </c>
      <c r="B533" s="70">
        <v>0.93</v>
      </c>
    </row>
    <row r="534" spans="1:2" x14ac:dyDescent="0.65">
      <c r="A534" s="76">
        <v>523</v>
      </c>
      <c r="B534" s="70">
        <v>0.9325</v>
      </c>
    </row>
    <row r="535" spans="1:2" x14ac:dyDescent="0.65">
      <c r="A535" s="76">
        <v>524</v>
      </c>
      <c r="B535" s="70">
        <v>0.93500000000000005</v>
      </c>
    </row>
    <row r="536" spans="1:2" x14ac:dyDescent="0.65">
      <c r="A536" s="76">
        <v>525</v>
      </c>
      <c r="B536" s="70">
        <v>0.9375</v>
      </c>
    </row>
    <row r="537" spans="1:2" x14ac:dyDescent="0.65">
      <c r="A537" s="76">
        <v>526</v>
      </c>
      <c r="B537" s="70">
        <v>0.94</v>
      </c>
    </row>
    <row r="538" spans="1:2" x14ac:dyDescent="0.65">
      <c r="A538" s="76">
        <v>527</v>
      </c>
      <c r="B538" s="70">
        <v>0.9425</v>
      </c>
    </row>
    <row r="539" spans="1:2" x14ac:dyDescent="0.65">
      <c r="A539" s="76">
        <v>528</v>
      </c>
      <c r="B539" s="70">
        <v>0.94499999999999995</v>
      </c>
    </row>
    <row r="540" spans="1:2" x14ac:dyDescent="0.65">
      <c r="A540" s="76">
        <v>529</v>
      </c>
      <c r="B540" s="70">
        <v>0.94750000000000001</v>
      </c>
    </row>
    <row r="541" spans="1:2" x14ac:dyDescent="0.65">
      <c r="A541" s="76">
        <v>530</v>
      </c>
      <c r="B541" s="70">
        <v>0.95</v>
      </c>
    </row>
    <row r="542" spans="1:2" x14ac:dyDescent="0.65">
      <c r="A542" s="76">
        <v>531</v>
      </c>
      <c r="B542" s="70">
        <v>0.95250000000000001</v>
      </c>
    </row>
    <row r="543" spans="1:2" x14ac:dyDescent="0.65">
      <c r="A543" s="76">
        <v>532</v>
      </c>
      <c r="B543" s="70">
        <v>0.95499999999999996</v>
      </c>
    </row>
    <row r="544" spans="1:2" x14ac:dyDescent="0.65">
      <c r="A544" s="76">
        <v>533</v>
      </c>
      <c r="B544" s="70">
        <v>0.95750000000000002</v>
      </c>
    </row>
    <row r="545" spans="1:2" x14ac:dyDescent="0.65">
      <c r="A545" s="76">
        <v>534</v>
      </c>
      <c r="B545" s="70">
        <v>0.96</v>
      </c>
    </row>
    <row r="546" spans="1:2" x14ac:dyDescent="0.65">
      <c r="A546" s="76">
        <v>535</v>
      </c>
      <c r="B546" s="70">
        <v>0.96250000000000002</v>
      </c>
    </row>
    <row r="547" spans="1:2" x14ac:dyDescent="0.65">
      <c r="A547" s="76">
        <v>536</v>
      </c>
      <c r="B547" s="70">
        <v>0.96499999999999997</v>
      </c>
    </row>
    <row r="548" spans="1:2" x14ac:dyDescent="0.65">
      <c r="A548" s="76">
        <v>537</v>
      </c>
      <c r="B548" s="70">
        <v>0.96750000000000003</v>
      </c>
    </row>
    <row r="549" spans="1:2" x14ac:dyDescent="0.65">
      <c r="A549" s="76">
        <v>538</v>
      </c>
      <c r="B549" s="70">
        <v>0.97</v>
      </c>
    </row>
    <row r="550" spans="1:2" x14ac:dyDescent="0.65">
      <c r="A550" s="76">
        <v>539</v>
      </c>
      <c r="B550" s="70">
        <v>0.97250000000000003</v>
      </c>
    </row>
    <row r="551" spans="1:2" x14ac:dyDescent="0.65">
      <c r="A551" s="76">
        <v>540</v>
      </c>
      <c r="B551" s="70">
        <v>0.97499999999999998</v>
      </c>
    </row>
    <row r="552" spans="1:2" x14ac:dyDescent="0.65">
      <c r="A552" s="76">
        <v>541</v>
      </c>
      <c r="B552" s="70">
        <v>0.97750000000000004</v>
      </c>
    </row>
    <row r="553" spans="1:2" x14ac:dyDescent="0.65">
      <c r="A553" s="76">
        <v>542</v>
      </c>
      <c r="B553" s="70">
        <v>0.98</v>
      </c>
    </row>
    <row r="554" spans="1:2" x14ac:dyDescent="0.65">
      <c r="A554" s="76">
        <v>543</v>
      </c>
      <c r="B554" s="70">
        <v>0.98250000000000004</v>
      </c>
    </row>
    <row r="555" spans="1:2" x14ac:dyDescent="0.65">
      <c r="A555" s="76">
        <v>544</v>
      </c>
      <c r="B555" s="70">
        <v>0.98499999999999999</v>
      </c>
    </row>
    <row r="556" spans="1:2" x14ac:dyDescent="0.65">
      <c r="A556" s="76">
        <v>545</v>
      </c>
      <c r="B556" s="70">
        <v>0.98750000000000004</v>
      </c>
    </row>
    <row r="557" spans="1:2" x14ac:dyDescent="0.65">
      <c r="A557" s="76">
        <v>546</v>
      </c>
      <c r="B557" s="70">
        <v>0.99</v>
      </c>
    </row>
    <row r="558" spans="1:2" x14ac:dyDescent="0.65">
      <c r="A558" s="76">
        <v>547</v>
      </c>
      <c r="B558" s="70">
        <v>0.99250000000000005</v>
      </c>
    </row>
    <row r="559" spans="1:2" x14ac:dyDescent="0.65">
      <c r="A559" s="76">
        <v>548</v>
      </c>
      <c r="B559" s="70">
        <v>0.995</v>
      </c>
    </row>
    <row r="560" spans="1:2" x14ac:dyDescent="0.65">
      <c r="A560" s="76">
        <v>549</v>
      </c>
      <c r="B560" s="70">
        <v>0.99750000000000005</v>
      </c>
    </row>
    <row r="561" spans="1:2" x14ac:dyDescent="0.65">
      <c r="A561" s="76">
        <v>550</v>
      </c>
      <c r="B561" s="70">
        <v>1</v>
      </c>
    </row>
    <row r="562" spans="1:2" x14ac:dyDescent="0.65">
      <c r="A562" s="76">
        <v>551</v>
      </c>
      <c r="B562" s="70">
        <v>1</v>
      </c>
    </row>
    <row r="563" spans="1:2" x14ac:dyDescent="0.65">
      <c r="A563" s="76">
        <v>552</v>
      </c>
      <c r="B563" s="70">
        <v>1</v>
      </c>
    </row>
    <row r="564" spans="1:2" x14ac:dyDescent="0.65">
      <c r="A564" s="76">
        <v>553</v>
      </c>
      <c r="B564" s="70">
        <v>1</v>
      </c>
    </row>
    <row r="565" spans="1:2" x14ac:dyDescent="0.65">
      <c r="A565" s="76">
        <v>554</v>
      </c>
      <c r="B565" s="70">
        <v>1</v>
      </c>
    </row>
    <row r="566" spans="1:2" x14ac:dyDescent="0.65">
      <c r="A566" s="76">
        <v>555</v>
      </c>
      <c r="B566" s="70">
        <v>1</v>
      </c>
    </row>
    <row r="567" spans="1:2" x14ac:dyDescent="0.65">
      <c r="A567" s="76">
        <v>556</v>
      </c>
      <c r="B567" s="70">
        <v>1</v>
      </c>
    </row>
    <row r="568" spans="1:2" x14ac:dyDescent="0.65">
      <c r="A568" s="76">
        <v>557</v>
      </c>
      <c r="B568" s="70">
        <v>1</v>
      </c>
    </row>
    <row r="569" spans="1:2" x14ac:dyDescent="0.65">
      <c r="A569" s="76">
        <v>558</v>
      </c>
      <c r="B569" s="70">
        <v>1</v>
      </c>
    </row>
    <row r="570" spans="1:2" x14ac:dyDescent="0.65">
      <c r="A570" s="76">
        <v>559</v>
      </c>
      <c r="B570" s="70">
        <v>1</v>
      </c>
    </row>
    <row r="571" spans="1:2" x14ac:dyDescent="0.65">
      <c r="A571" s="76">
        <v>560</v>
      </c>
      <c r="B571" s="70">
        <v>1</v>
      </c>
    </row>
    <row r="572" spans="1:2" x14ac:dyDescent="0.65">
      <c r="A572" s="76">
        <v>561</v>
      </c>
      <c r="B572" s="70">
        <v>1</v>
      </c>
    </row>
    <row r="573" spans="1:2" x14ac:dyDescent="0.65">
      <c r="A573" s="76">
        <v>562</v>
      </c>
      <c r="B573" s="70">
        <v>1</v>
      </c>
    </row>
    <row r="574" spans="1:2" x14ac:dyDescent="0.65">
      <c r="A574" s="76">
        <v>563</v>
      </c>
      <c r="B574" s="70">
        <v>1</v>
      </c>
    </row>
    <row r="575" spans="1:2" x14ac:dyDescent="0.65">
      <c r="A575" s="76">
        <v>564</v>
      </c>
      <c r="B575" s="70">
        <v>1</v>
      </c>
    </row>
    <row r="576" spans="1:2" x14ac:dyDescent="0.65">
      <c r="A576" s="76">
        <v>565</v>
      </c>
      <c r="B576" s="70">
        <v>1</v>
      </c>
    </row>
    <row r="577" spans="1:2" x14ac:dyDescent="0.65">
      <c r="A577" s="76">
        <v>566</v>
      </c>
      <c r="B577" s="70">
        <v>1</v>
      </c>
    </row>
    <row r="578" spans="1:2" x14ac:dyDescent="0.65">
      <c r="A578" s="76">
        <v>567</v>
      </c>
      <c r="B578" s="70">
        <v>1</v>
      </c>
    </row>
    <row r="579" spans="1:2" x14ac:dyDescent="0.65">
      <c r="A579" s="76">
        <v>568</v>
      </c>
      <c r="B579" s="70">
        <v>1</v>
      </c>
    </row>
    <row r="580" spans="1:2" x14ac:dyDescent="0.65">
      <c r="A580" s="76">
        <v>569</v>
      </c>
      <c r="B580" s="70">
        <v>1</v>
      </c>
    </row>
    <row r="581" spans="1:2" x14ac:dyDescent="0.65">
      <c r="A581" s="76">
        <v>570</v>
      </c>
      <c r="B581" s="70">
        <v>1</v>
      </c>
    </row>
    <row r="582" spans="1:2" x14ac:dyDescent="0.65">
      <c r="A582" s="76">
        <v>571</v>
      </c>
      <c r="B582" s="70">
        <v>1</v>
      </c>
    </row>
    <row r="583" spans="1:2" x14ac:dyDescent="0.65">
      <c r="A583" s="76">
        <v>572</v>
      </c>
      <c r="B583" s="70">
        <v>1</v>
      </c>
    </row>
    <row r="584" spans="1:2" x14ac:dyDescent="0.65">
      <c r="A584" s="76">
        <v>573</v>
      </c>
      <c r="B584" s="70">
        <v>1</v>
      </c>
    </row>
    <row r="585" spans="1:2" x14ac:dyDescent="0.65">
      <c r="A585" s="76">
        <v>574</v>
      </c>
      <c r="B585" s="70">
        <v>1</v>
      </c>
    </row>
    <row r="586" spans="1:2" x14ac:dyDescent="0.65">
      <c r="A586" s="76">
        <v>575</v>
      </c>
      <c r="B586" s="70">
        <v>1</v>
      </c>
    </row>
    <row r="587" spans="1:2" x14ac:dyDescent="0.65">
      <c r="A587" s="76">
        <v>576</v>
      </c>
      <c r="B587" s="70">
        <v>1</v>
      </c>
    </row>
    <row r="588" spans="1:2" x14ac:dyDescent="0.65">
      <c r="A588" s="76">
        <v>577</v>
      </c>
      <c r="B588" s="70">
        <v>1</v>
      </c>
    </row>
    <row r="589" spans="1:2" x14ac:dyDescent="0.65">
      <c r="A589" s="76">
        <v>578</v>
      </c>
      <c r="B589" s="70">
        <v>1</v>
      </c>
    </row>
    <row r="590" spans="1:2" x14ac:dyDescent="0.65">
      <c r="A590" s="76">
        <v>579</v>
      </c>
      <c r="B590" s="70">
        <v>1</v>
      </c>
    </row>
    <row r="591" spans="1:2" x14ac:dyDescent="0.65">
      <c r="A591" s="76">
        <v>580</v>
      </c>
      <c r="B591" s="70">
        <v>1</v>
      </c>
    </row>
    <row r="592" spans="1:2" x14ac:dyDescent="0.65">
      <c r="A592" s="76">
        <v>581</v>
      </c>
      <c r="B592" s="70">
        <v>1</v>
      </c>
    </row>
    <row r="593" spans="1:2" x14ac:dyDescent="0.65">
      <c r="A593" s="76">
        <v>582</v>
      </c>
      <c r="B593" s="70">
        <v>1</v>
      </c>
    </row>
    <row r="594" spans="1:2" x14ac:dyDescent="0.65">
      <c r="A594" s="76">
        <v>583</v>
      </c>
      <c r="B594" s="70">
        <v>1</v>
      </c>
    </row>
    <row r="595" spans="1:2" x14ac:dyDescent="0.65">
      <c r="A595" s="76">
        <v>584</v>
      </c>
      <c r="B595" s="70">
        <v>1</v>
      </c>
    </row>
    <row r="596" spans="1:2" x14ac:dyDescent="0.65">
      <c r="A596" s="76">
        <v>585</v>
      </c>
      <c r="B596" s="70">
        <v>1</v>
      </c>
    </row>
    <row r="597" spans="1:2" x14ac:dyDescent="0.65">
      <c r="A597" s="76">
        <v>586</v>
      </c>
      <c r="B597" s="70">
        <v>1</v>
      </c>
    </row>
    <row r="598" spans="1:2" x14ac:dyDescent="0.65">
      <c r="A598" s="76">
        <v>587</v>
      </c>
      <c r="B598" s="70">
        <v>1</v>
      </c>
    </row>
    <row r="599" spans="1:2" x14ac:dyDescent="0.65">
      <c r="A599" s="76">
        <v>588</v>
      </c>
      <c r="B599" s="70">
        <v>1</v>
      </c>
    </row>
    <row r="600" spans="1:2" x14ac:dyDescent="0.65">
      <c r="A600" s="76">
        <v>589</v>
      </c>
      <c r="B600" s="70">
        <v>1</v>
      </c>
    </row>
    <row r="601" spans="1:2" x14ac:dyDescent="0.65">
      <c r="A601" s="76">
        <v>590</v>
      </c>
      <c r="B601" s="70">
        <v>1</v>
      </c>
    </row>
    <row r="602" spans="1:2" x14ac:dyDescent="0.65">
      <c r="A602" s="76">
        <v>591</v>
      </c>
      <c r="B602" s="70">
        <v>1</v>
      </c>
    </row>
    <row r="603" spans="1:2" x14ac:dyDescent="0.65">
      <c r="A603" s="76">
        <v>592</v>
      </c>
      <c r="B603" s="70">
        <v>1</v>
      </c>
    </row>
    <row r="604" spans="1:2" x14ac:dyDescent="0.65">
      <c r="A604" s="76">
        <v>593</v>
      </c>
      <c r="B604" s="70">
        <v>1</v>
      </c>
    </row>
    <row r="605" spans="1:2" x14ac:dyDescent="0.65">
      <c r="A605" s="76">
        <v>594</v>
      </c>
      <c r="B605" s="70">
        <v>1</v>
      </c>
    </row>
    <row r="606" spans="1:2" x14ac:dyDescent="0.65">
      <c r="A606" s="76">
        <v>595</v>
      </c>
      <c r="B606" s="70">
        <v>1</v>
      </c>
    </row>
    <row r="607" spans="1:2" x14ac:dyDescent="0.65">
      <c r="A607" s="76">
        <v>596</v>
      </c>
      <c r="B607" s="70">
        <v>1</v>
      </c>
    </row>
    <row r="608" spans="1:2" x14ac:dyDescent="0.65">
      <c r="A608" s="76">
        <v>597</v>
      </c>
      <c r="B608" s="70">
        <v>1</v>
      </c>
    </row>
    <row r="609" spans="1:2" x14ac:dyDescent="0.65">
      <c r="A609" s="76">
        <v>598</v>
      </c>
      <c r="B609" s="70">
        <v>1</v>
      </c>
    </row>
    <row r="610" spans="1:2" x14ac:dyDescent="0.65">
      <c r="A610" s="76">
        <v>599</v>
      </c>
      <c r="B610" s="70">
        <v>1</v>
      </c>
    </row>
    <row r="611" spans="1:2" x14ac:dyDescent="0.65">
      <c r="A611" s="76">
        <v>600</v>
      </c>
      <c r="B611" s="70">
        <v>1</v>
      </c>
    </row>
    <row r="612" spans="1:2" x14ac:dyDescent="0.65">
      <c r="A612" s="76">
        <v>601</v>
      </c>
      <c r="B612" s="70">
        <v>1</v>
      </c>
    </row>
    <row r="613" spans="1:2" x14ac:dyDescent="0.65">
      <c r="A613" s="76">
        <v>602</v>
      </c>
      <c r="B613" s="70">
        <v>1</v>
      </c>
    </row>
    <row r="614" spans="1:2" x14ac:dyDescent="0.65">
      <c r="A614" s="76">
        <v>603</v>
      </c>
      <c r="B614" s="70">
        <v>1</v>
      </c>
    </row>
    <row r="615" spans="1:2" x14ac:dyDescent="0.65">
      <c r="A615" s="76">
        <v>604</v>
      </c>
      <c r="B615" s="70">
        <v>1</v>
      </c>
    </row>
    <row r="616" spans="1:2" x14ac:dyDescent="0.65">
      <c r="A616" s="76">
        <v>605</v>
      </c>
      <c r="B616" s="70">
        <v>1</v>
      </c>
    </row>
    <row r="617" spans="1:2" x14ac:dyDescent="0.65">
      <c r="A617" s="76">
        <v>606</v>
      </c>
      <c r="B617" s="70">
        <v>1</v>
      </c>
    </row>
    <row r="618" spans="1:2" x14ac:dyDescent="0.65">
      <c r="A618" s="76">
        <v>607</v>
      </c>
      <c r="B618" s="70">
        <v>1</v>
      </c>
    </row>
    <row r="619" spans="1:2" x14ac:dyDescent="0.65">
      <c r="A619" s="76">
        <v>608</v>
      </c>
      <c r="B619" s="70">
        <v>1</v>
      </c>
    </row>
    <row r="620" spans="1:2" x14ac:dyDescent="0.65">
      <c r="A620" s="76">
        <v>609</v>
      </c>
      <c r="B620" s="70">
        <v>1</v>
      </c>
    </row>
    <row r="621" spans="1:2" x14ac:dyDescent="0.65">
      <c r="A621" s="76">
        <v>610</v>
      </c>
      <c r="B621" s="70">
        <v>1</v>
      </c>
    </row>
    <row r="622" spans="1:2" x14ac:dyDescent="0.65">
      <c r="A622" s="76">
        <v>611</v>
      </c>
      <c r="B622" s="70">
        <v>1</v>
      </c>
    </row>
    <row r="623" spans="1:2" x14ac:dyDescent="0.65">
      <c r="A623" s="76">
        <v>612</v>
      </c>
      <c r="B623" s="70">
        <v>1</v>
      </c>
    </row>
    <row r="624" spans="1:2" x14ac:dyDescent="0.65">
      <c r="A624" s="76">
        <v>613</v>
      </c>
      <c r="B624" s="70">
        <v>1</v>
      </c>
    </row>
    <row r="625" spans="1:2" x14ac:dyDescent="0.65">
      <c r="A625" s="76">
        <v>614</v>
      </c>
      <c r="B625" s="70">
        <v>1</v>
      </c>
    </row>
    <row r="626" spans="1:2" x14ac:dyDescent="0.65">
      <c r="A626" s="76">
        <v>615</v>
      </c>
      <c r="B626" s="70">
        <v>1</v>
      </c>
    </row>
    <row r="627" spans="1:2" x14ac:dyDescent="0.65">
      <c r="A627" s="76">
        <v>616</v>
      </c>
      <c r="B627" s="70">
        <v>1</v>
      </c>
    </row>
    <row r="628" spans="1:2" x14ac:dyDescent="0.65">
      <c r="A628" s="76">
        <v>617</v>
      </c>
      <c r="B628" s="70">
        <v>1</v>
      </c>
    </row>
    <row r="629" spans="1:2" x14ac:dyDescent="0.65">
      <c r="A629" s="76">
        <v>618</v>
      </c>
      <c r="B629" s="70">
        <v>1</v>
      </c>
    </row>
    <row r="630" spans="1:2" x14ac:dyDescent="0.65">
      <c r="A630" s="76">
        <v>619</v>
      </c>
      <c r="B630" s="70">
        <v>1</v>
      </c>
    </row>
    <row r="631" spans="1:2" x14ac:dyDescent="0.65">
      <c r="A631" s="76">
        <v>620</v>
      </c>
      <c r="B631" s="70">
        <v>1</v>
      </c>
    </row>
    <row r="632" spans="1:2" x14ac:dyDescent="0.65">
      <c r="A632" s="76">
        <v>621</v>
      </c>
      <c r="B632" s="70">
        <v>1</v>
      </c>
    </row>
    <row r="633" spans="1:2" x14ac:dyDescent="0.65">
      <c r="A633" s="76">
        <v>622</v>
      </c>
      <c r="B633" s="70">
        <v>1</v>
      </c>
    </row>
    <row r="634" spans="1:2" x14ac:dyDescent="0.65">
      <c r="A634" s="76">
        <v>623</v>
      </c>
      <c r="B634" s="70">
        <v>1</v>
      </c>
    </row>
    <row r="635" spans="1:2" x14ac:dyDescent="0.65">
      <c r="A635" s="76">
        <v>624</v>
      </c>
      <c r="B635" s="70">
        <v>1</v>
      </c>
    </row>
    <row r="636" spans="1:2" x14ac:dyDescent="0.65">
      <c r="A636" s="76">
        <v>625</v>
      </c>
      <c r="B636" s="70">
        <v>1</v>
      </c>
    </row>
    <row r="637" spans="1:2" x14ac:dyDescent="0.65">
      <c r="A637" s="76">
        <v>626</v>
      </c>
      <c r="B637" s="70">
        <v>1</v>
      </c>
    </row>
    <row r="638" spans="1:2" x14ac:dyDescent="0.65">
      <c r="A638" s="76">
        <v>627</v>
      </c>
      <c r="B638" s="70">
        <v>1</v>
      </c>
    </row>
    <row r="639" spans="1:2" x14ac:dyDescent="0.65">
      <c r="A639" s="76">
        <v>628</v>
      </c>
      <c r="B639" s="70">
        <v>1</v>
      </c>
    </row>
    <row r="640" spans="1:2" x14ac:dyDescent="0.65">
      <c r="A640" s="76">
        <v>629</v>
      </c>
      <c r="B640" s="70">
        <v>1</v>
      </c>
    </row>
    <row r="641" spans="1:2" x14ac:dyDescent="0.65">
      <c r="A641" s="76">
        <v>630</v>
      </c>
      <c r="B641" s="70">
        <v>1</v>
      </c>
    </row>
    <row r="642" spans="1:2" x14ac:dyDescent="0.65">
      <c r="A642" s="76">
        <v>631</v>
      </c>
      <c r="B642" s="70">
        <v>1</v>
      </c>
    </row>
    <row r="643" spans="1:2" x14ac:dyDescent="0.65">
      <c r="A643" s="76">
        <v>632</v>
      </c>
      <c r="B643" s="70">
        <v>1</v>
      </c>
    </row>
    <row r="644" spans="1:2" x14ac:dyDescent="0.65">
      <c r="A644" s="76">
        <v>633</v>
      </c>
      <c r="B644" s="70">
        <v>1</v>
      </c>
    </row>
    <row r="645" spans="1:2" x14ac:dyDescent="0.65">
      <c r="A645" s="76">
        <v>634</v>
      </c>
      <c r="B645" s="70">
        <v>1</v>
      </c>
    </row>
    <row r="646" spans="1:2" x14ac:dyDescent="0.65">
      <c r="A646" s="76">
        <v>635</v>
      </c>
      <c r="B646" s="70">
        <v>1</v>
      </c>
    </row>
    <row r="647" spans="1:2" x14ac:dyDescent="0.65">
      <c r="A647" s="76">
        <v>636</v>
      </c>
      <c r="B647" s="70">
        <v>1</v>
      </c>
    </row>
    <row r="648" spans="1:2" x14ac:dyDescent="0.65">
      <c r="A648" s="76">
        <v>637</v>
      </c>
      <c r="B648" s="70">
        <v>1</v>
      </c>
    </row>
    <row r="649" spans="1:2" x14ac:dyDescent="0.65">
      <c r="A649" s="76">
        <v>638</v>
      </c>
      <c r="B649" s="70">
        <v>1</v>
      </c>
    </row>
    <row r="650" spans="1:2" x14ac:dyDescent="0.65">
      <c r="A650" s="76">
        <v>639</v>
      </c>
      <c r="B650" s="70">
        <v>1</v>
      </c>
    </row>
    <row r="651" spans="1:2" x14ac:dyDescent="0.65">
      <c r="A651" s="76">
        <v>640</v>
      </c>
      <c r="B651" s="70">
        <v>1</v>
      </c>
    </row>
    <row r="652" spans="1:2" x14ac:dyDescent="0.65">
      <c r="A652" s="76">
        <v>641</v>
      </c>
      <c r="B652" s="70">
        <v>1</v>
      </c>
    </row>
    <row r="653" spans="1:2" x14ac:dyDescent="0.65">
      <c r="A653" s="76">
        <v>642</v>
      </c>
      <c r="B653" s="70">
        <v>1</v>
      </c>
    </row>
    <row r="654" spans="1:2" x14ac:dyDescent="0.65">
      <c r="A654" s="76">
        <v>643</v>
      </c>
      <c r="B654" s="70">
        <v>1</v>
      </c>
    </row>
    <row r="655" spans="1:2" x14ac:dyDescent="0.65">
      <c r="A655" s="76">
        <v>644</v>
      </c>
      <c r="B655" s="70">
        <v>1</v>
      </c>
    </row>
    <row r="656" spans="1:2" x14ac:dyDescent="0.65">
      <c r="A656" s="76">
        <v>645</v>
      </c>
      <c r="B656" s="70">
        <v>1</v>
      </c>
    </row>
    <row r="657" spans="1:2" x14ac:dyDescent="0.65">
      <c r="A657" s="76">
        <v>646</v>
      </c>
      <c r="B657" s="70">
        <v>1</v>
      </c>
    </row>
    <row r="658" spans="1:2" x14ac:dyDescent="0.65">
      <c r="A658" s="76">
        <v>647</v>
      </c>
      <c r="B658" s="70">
        <v>1</v>
      </c>
    </row>
    <row r="659" spans="1:2" x14ac:dyDescent="0.65">
      <c r="A659" s="76">
        <v>648</v>
      </c>
      <c r="B659" s="70">
        <v>1</v>
      </c>
    </row>
    <row r="660" spans="1:2" x14ac:dyDescent="0.65">
      <c r="A660" s="76">
        <v>649</v>
      </c>
      <c r="B660" s="70">
        <v>1</v>
      </c>
    </row>
    <row r="661" spans="1:2" x14ac:dyDescent="0.65">
      <c r="A661" s="76">
        <v>650</v>
      </c>
      <c r="B661" s="70">
        <v>1</v>
      </c>
    </row>
    <row r="662" spans="1:2" x14ac:dyDescent="0.65">
      <c r="A662" s="76">
        <v>651</v>
      </c>
      <c r="B662" s="70">
        <v>1</v>
      </c>
    </row>
    <row r="663" spans="1:2" x14ac:dyDescent="0.65">
      <c r="A663" s="76">
        <v>652</v>
      </c>
      <c r="B663" s="70">
        <v>1</v>
      </c>
    </row>
    <row r="664" spans="1:2" x14ac:dyDescent="0.65">
      <c r="A664" s="76">
        <v>653</v>
      </c>
      <c r="B664" s="70">
        <v>1</v>
      </c>
    </row>
    <row r="665" spans="1:2" x14ac:dyDescent="0.65">
      <c r="A665" s="76">
        <v>654</v>
      </c>
      <c r="B665" s="70">
        <v>1</v>
      </c>
    </row>
    <row r="666" spans="1:2" x14ac:dyDescent="0.65">
      <c r="A666" s="76">
        <v>655</v>
      </c>
      <c r="B666" s="70">
        <v>1</v>
      </c>
    </row>
    <row r="667" spans="1:2" x14ac:dyDescent="0.65">
      <c r="A667" s="76">
        <v>656</v>
      </c>
      <c r="B667" s="70">
        <v>1</v>
      </c>
    </row>
    <row r="668" spans="1:2" x14ac:dyDescent="0.65">
      <c r="A668" s="76">
        <v>657</v>
      </c>
      <c r="B668" s="70">
        <v>1</v>
      </c>
    </row>
    <row r="669" spans="1:2" x14ac:dyDescent="0.65">
      <c r="A669" s="76">
        <v>658</v>
      </c>
      <c r="B669" s="70">
        <v>1</v>
      </c>
    </row>
    <row r="670" spans="1:2" x14ac:dyDescent="0.65">
      <c r="A670" s="76">
        <v>659</v>
      </c>
      <c r="B670" s="70">
        <v>1</v>
      </c>
    </row>
    <row r="671" spans="1:2" x14ac:dyDescent="0.65">
      <c r="A671" s="76">
        <v>660</v>
      </c>
      <c r="B671" s="70">
        <v>1</v>
      </c>
    </row>
    <row r="672" spans="1:2" x14ac:dyDescent="0.65">
      <c r="A672" s="76">
        <v>661</v>
      </c>
      <c r="B672" s="70">
        <v>1</v>
      </c>
    </row>
    <row r="673" spans="1:2" x14ac:dyDescent="0.65">
      <c r="A673" s="76">
        <v>662</v>
      </c>
      <c r="B673" s="70">
        <v>1</v>
      </c>
    </row>
    <row r="674" spans="1:2" x14ac:dyDescent="0.65">
      <c r="A674" s="76">
        <v>663</v>
      </c>
      <c r="B674" s="70">
        <v>1</v>
      </c>
    </row>
    <row r="675" spans="1:2" x14ac:dyDescent="0.65">
      <c r="A675" s="76">
        <v>664</v>
      </c>
      <c r="B675" s="70">
        <v>1</v>
      </c>
    </row>
    <row r="676" spans="1:2" x14ac:dyDescent="0.65">
      <c r="A676" s="76">
        <v>665</v>
      </c>
      <c r="B676" s="70">
        <v>1</v>
      </c>
    </row>
    <row r="677" spans="1:2" x14ac:dyDescent="0.65">
      <c r="A677" s="76">
        <v>666</v>
      </c>
      <c r="B677" s="70">
        <v>1</v>
      </c>
    </row>
    <row r="678" spans="1:2" x14ac:dyDescent="0.65">
      <c r="A678" s="76">
        <v>667</v>
      </c>
      <c r="B678" s="70">
        <v>1</v>
      </c>
    </row>
    <row r="679" spans="1:2" x14ac:dyDescent="0.65">
      <c r="A679" s="76">
        <v>668</v>
      </c>
      <c r="B679" s="70">
        <v>1</v>
      </c>
    </row>
    <row r="680" spans="1:2" x14ac:dyDescent="0.65">
      <c r="A680" s="76">
        <v>669</v>
      </c>
      <c r="B680" s="70">
        <v>1</v>
      </c>
    </row>
    <row r="681" spans="1:2" x14ac:dyDescent="0.65">
      <c r="A681" s="76">
        <v>670</v>
      </c>
      <c r="B681" s="70">
        <v>1</v>
      </c>
    </row>
    <row r="682" spans="1:2" x14ac:dyDescent="0.65">
      <c r="A682" s="76">
        <v>671</v>
      </c>
      <c r="B682" s="70">
        <v>1</v>
      </c>
    </row>
    <row r="683" spans="1:2" x14ac:dyDescent="0.65">
      <c r="A683" s="76">
        <v>672</v>
      </c>
      <c r="B683" s="70">
        <v>1</v>
      </c>
    </row>
    <row r="684" spans="1:2" x14ac:dyDescent="0.65">
      <c r="A684" s="76">
        <v>673</v>
      </c>
      <c r="B684" s="70">
        <v>1</v>
      </c>
    </row>
    <row r="685" spans="1:2" x14ac:dyDescent="0.65">
      <c r="A685" s="76">
        <v>674</v>
      </c>
      <c r="B685" s="70">
        <v>1</v>
      </c>
    </row>
    <row r="686" spans="1:2" x14ac:dyDescent="0.65">
      <c r="A686" s="76">
        <v>675</v>
      </c>
      <c r="B686" s="70">
        <v>1</v>
      </c>
    </row>
    <row r="687" spans="1:2" x14ac:dyDescent="0.65">
      <c r="A687" s="76">
        <v>676</v>
      </c>
      <c r="B687" s="70">
        <v>1</v>
      </c>
    </row>
    <row r="688" spans="1:2" x14ac:dyDescent="0.65">
      <c r="A688" s="76">
        <v>677</v>
      </c>
      <c r="B688" s="70">
        <v>1</v>
      </c>
    </row>
    <row r="689" spans="1:2" x14ac:dyDescent="0.65">
      <c r="A689" s="76">
        <v>678</v>
      </c>
      <c r="B689" s="70">
        <v>1</v>
      </c>
    </row>
    <row r="690" spans="1:2" x14ac:dyDescent="0.65">
      <c r="A690" s="76">
        <v>679</v>
      </c>
      <c r="B690" s="70">
        <v>1</v>
      </c>
    </row>
    <row r="691" spans="1:2" x14ac:dyDescent="0.65">
      <c r="A691" s="76">
        <v>680</v>
      </c>
      <c r="B691" s="70">
        <v>1</v>
      </c>
    </row>
    <row r="692" spans="1:2" x14ac:dyDescent="0.65">
      <c r="A692" s="76">
        <v>681</v>
      </c>
      <c r="B692" s="70">
        <v>1</v>
      </c>
    </row>
    <row r="693" spans="1:2" x14ac:dyDescent="0.65">
      <c r="A693" s="76">
        <v>682</v>
      </c>
      <c r="B693" s="70">
        <v>1</v>
      </c>
    </row>
    <row r="694" spans="1:2" x14ac:dyDescent="0.65">
      <c r="A694" s="76">
        <v>683</v>
      </c>
      <c r="B694" s="70">
        <v>1</v>
      </c>
    </row>
    <row r="695" spans="1:2" x14ac:dyDescent="0.65">
      <c r="A695" s="76">
        <v>684</v>
      </c>
      <c r="B695" s="70">
        <v>1</v>
      </c>
    </row>
    <row r="696" spans="1:2" x14ac:dyDescent="0.65">
      <c r="A696" s="76">
        <v>685</v>
      </c>
      <c r="B696" s="70">
        <v>1</v>
      </c>
    </row>
    <row r="697" spans="1:2" x14ac:dyDescent="0.65">
      <c r="A697" s="76">
        <v>686</v>
      </c>
      <c r="B697" s="70">
        <v>1</v>
      </c>
    </row>
    <row r="698" spans="1:2" x14ac:dyDescent="0.65">
      <c r="A698" s="76">
        <v>687</v>
      </c>
      <c r="B698" s="70">
        <v>1</v>
      </c>
    </row>
    <row r="699" spans="1:2" x14ac:dyDescent="0.65">
      <c r="A699" s="76">
        <v>688</v>
      </c>
      <c r="B699" s="70">
        <v>1</v>
      </c>
    </row>
    <row r="700" spans="1:2" x14ac:dyDescent="0.65">
      <c r="A700" s="76">
        <v>689</v>
      </c>
      <c r="B700" s="70">
        <v>1</v>
      </c>
    </row>
    <row r="701" spans="1:2" x14ac:dyDescent="0.65">
      <c r="A701" s="76">
        <v>690</v>
      </c>
      <c r="B701" s="70">
        <v>1</v>
      </c>
    </row>
    <row r="702" spans="1:2" x14ac:dyDescent="0.65">
      <c r="A702" s="76">
        <v>691</v>
      </c>
      <c r="B702" s="70">
        <v>1</v>
      </c>
    </row>
    <row r="703" spans="1:2" x14ac:dyDescent="0.65">
      <c r="A703" s="76">
        <v>692</v>
      </c>
      <c r="B703" s="70">
        <v>1</v>
      </c>
    </row>
    <row r="704" spans="1:2" x14ac:dyDescent="0.65">
      <c r="A704" s="76">
        <v>693</v>
      </c>
      <c r="B704" s="70">
        <v>1</v>
      </c>
    </row>
    <row r="705" spans="1:2" x14ac:dyDescent="0.65">
      <c r="A705" s="76">
        <v>694</v>
      </c>
      <c r="B705" s="70">
        <v>1</v>
      </c>
    </row>
    <row r="706" spans="1:2" x14ac:dyDescent="0.65">
      <c r="A706" s="76">
        <v>695</v>
      </c>
      <c r="B706" s="70">
        <v>1</v>
      </c>
    </row>
    <row r="707" spans="1:2" x14ac:dyDescent="0.65">
      <c r="A707" s="76">
        <v>696</v>
      </c>
      <c r="B707" s="70">
        <v>1</v>
      </c>
    </row>
    <row r="708" spans="1:2" x14ac:dyDescent="0.65">
      <c r="A708" s="76">
        <v>697</v>
      </c>
      <c r="B708" s="70">
        <v>1</v>
      </c>
    </row>
    <row r="709" spans="1:2" x14ac:dyDescent="0.65">
      <c r="A709" s="76">
        <v>698</v>
      </c>
      <c r="B709" s="70">
        <v>1</v>
      </c>
    </row>
    <row r="710" spans="1:2" x14ac:dyDescent="0.65">
      <c r="A710" s="76">
        <v>699</v>
      </c>
      <c r="B710" s="70">
        <v>1</v>
      </c>
    </row>
    <row r="711" spans="1:2" x14ac:dyDescent="0.65">
      <c r="A711" s="76">
        <v>700</v>
      </c>
      <c r="B711" s="70">
        <v>1</v>
      </c>
    </row>
  </sheetData>
  <sheetProtection sheet="1" objects="1" scenarios="1"/>
  <mergeCells count="3">
    <mergeCell ref="H4:H5"/>
    <mergeCell ref="G4:G5"/>
    <mergeCell ref="A9:B9"/>
  </mergeCells>
  <phoneticPr fontId="0" type="noConversion"/>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32"/>
  <sheetViews>
    <sheetView showGridLines="0" tabSelected="1" topLeftCell="A16" zoomScale="120" workbookViewId="0">
      <selection activeCell="D19" sqref="D19"/>
    </sheetView>
  </sheetViews>
  <sheetFormatPr defaultColWidth="9.1796875" defaultRowHeight="13.25" x14ac:dyDescent="0.65"/>
  <cols>
    <col min="1" max="1" width="9.1796875" style="3"/>
    <col min="2" max="2" width="10.54296875" style="2" bestFit="1" customWidth="1"/>
    <col min="3" max="3" width="9.1796875" style="2"/>
    <col min="4" max="4" width="13.7265625" style="2" bestFit="1" customWidth="1"/>
    <col min="5" max="5" width="10.26953125" style="2" customWidth="1"/>
    <col min="6" max="6" width="9.1796875" style="2"/>
    <col min="7" max="7" width="10.54296875" style="2" customWidth="1"/>
    <col min="8" max="16384" width="9.1796875" style="2"/>
  </cols>
  <sheetData>
    <row r="1" spans="1:170" ht="15" customHeight="1" x14ac:dyDescent="0.65">
      <c r="A1" s="3" t="s">
        <v>68</v>
      </c>
      <c r="C1" s="25"/>
      <c r="D1" s="189">
        <f>Hearing!C3</f>
        <v>0</v>
      </c>
      <c r="E1" s="190"/>
      <c r="F1" s="189">
        <f>Hearing!L3</f>
        <v>0</v>
      </c>
      <c r="G1" s="191"/>
      <c r="H1" s="1"/>
      <c r="I1" s="1"/>
      <c r="J1" s="1"/>
      <c r="K1" s="1"/>
      <c r="N1" s="1"/>
      <c r="O1" s="1"/>
      <c r="P1" s="1"/>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5" customHeight="1" x14ac:dyDescent="0.65">
      <c r="C2" s="3"/>
      <c r="D2" s="1"/>
      <c r="E2" s="1"/>
      <c r="F2" s="1"/>
      <c r="G2" s="1"/>
      <c r="H2" s="1"/>
      <c r="I2" s="1"/>
      <c r="J2" s="1"/>
      <c r="K2" s="1"/>
      <c r="N2" s="1"/>
      <c r="O2" s="1"/>
      <c r="P2" s="1"/>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4.75" customHeight="1" x14ac:dyDescent="0.75">
      <c r="A3" s="188" t="s">
        <v>23</v>
      </c>
      <c r="B3" s="188"/>
      <c r="C3" s="188"/>
      <c r="D3" s="188"/>
      <c r="E3" s="188"/>
      <c r="F3" s="188"/>
    </row>
    <row r="4" spans="1:170" x14ac:dyDescent="0.65">
      <c r="A4" s="20">
        <v>38353</v>
      </c>
      <c r="B4" s="52">
        <v>688.56</v>
      </c>
      <c r="D4" s="2" t="s">
        <v>25</v>
      </c>
    </row>
    <row r="5" spans="1:170" x14ac:dyDescent="0.65">
      <c r="A5" s="20">
        <v>38534</v>
      </c>
      <c r="B5" s="52">
        <v>712.96</v>
      </c>
      <c r="D5" s="48" t="str">
        <f>IF(Hearing!L7="","",Hearing!L7)</f>
        <v/>
      </c>
    </row>
    <row r="6" spans="1:170" x14ac:dyDescent="0.65">
      <c r="A6" s="20">
        <v>38899</v>
      </c>
      <c r="B6" s="52">
        <v>721.43</v>
      </c>
      <c r="D6" s="49">
        <f>IF(D5="",0,VLOOKUP(D5,A4:B30,2))</f>
        <v>0</v>
      </c>
      <c r="E6" s="43" t="s">
        <v>67</v>
      </c>
      <c r="F6" s="44"/>
    </row>
    <row r="7" spans="1:170" x14ac:dyDescent="0.65">
      <c r="A7" s="20">
        <v>39264</v>
      </c>
      <c r="B7" s="52">
        <v>756.8</v>
      </c>
    </row>
    <row r="8" spans="1:170" x14ac:dyDescent="0.65">
      <c r="A8" s="20">
        <v>39630</v>
      </c>
      <c r="B8" s="53">
        <v>790.38</v>
      </c>
    </row>
    <row r="9" spans="1:170" x14ac:dyDescent="0.65">
      <c r="A9" s="20">
        <v>39995</v>
      </c>
      <c r="B9" s="53">
        <v>800.6</v>
      </c>
    </row>
    <row r="10" spans="1:170" x14ac:dyDescent="0.65">
      <c r="A10" s="20">
        <v>40360</v>
      </c>
      <c r="B10" s="53">
        <v>819.38</v>
      </c>
    </row>
    <row r="11" spans="1:170" x14ac:dyDescent="0.65">
      <c r="A11" s="20">
        <v>40725</v>
      </c>
      <c r="B11" s="53">
        <v>842.52</v>
      </c>
    </row>
    <row r="12" spans="1:170" x14ac:dyDescent="0.65">
      <c r="A12" s="20">
        <v>41091</v>
      </c>
      <c r="B12" s="53">
        <v>841.26</v>
      </c>
    </row>
    <row r="13" spans="1:170" x14ac:dyDescent="0.65">
      <c r="A13" s="20">
        <v>41456</v>
      </c>
      <c r="B13" s="53">
        <v>862.27</v>
      </c>
    </row>
    <row r="14" spans="1:170" x14ac:dyDescent="0.65">
      <c r="A14" s="20">
        <v>41821</v>
      </c>
      <c r="B14" s="53">
        <v>888.38</v>
      </c>
    </row>
    <row r="15" spans="1:170" x14ac:dyDescent="0.65">
      <c r="A15" s="20">
        <v>42186</v>
      </c>
      <c r="B15" s="53">
        <v>922.39</v>
      </c>
    </row>
    <row r="16" spans="1:170" x14ac:dyDescent="0.65">
      <c r="A16" s="20">
        <v>42552</v>
      </c>
      <c r="B16" s="53">
        <v>974.2</v>
      </c>
    </row>
    <row r="17" spans="1:2" x14ac:dyDescent="0.65">
      <c r="A17" s="20">
        <v>42917</v>
      </c>
      <c r="B17" s="53">
        <v>963.01</v>
      </c>
    </row>
    <row r="18" spans="1:2" x14ac:dyDescent="0.65">
      <c r="A18" s="20">
        <v>43282</v>
      </c>
      <c r="B18" s="53">
        <v>1007.05</v>
      </c>
    </row>
    <row r="19" spans="1:2" x14ac:dyDescent="0.65">
      <c r="A19" s="20">
        <v>43647</v>
      </c>
      <c r="B19" s="53">
        <v>1044.4000000000001</v>
      </c>
    </row>
    <row r="20" spans="1:2" x14ac:dyDescent="0.65">
      <c r="A20" s="20">
        <v>44013</v>
      </c>
      <c r="B20" s="53">
        <v>1093.4100000000001</v>
      </c>
    </row>
    <row r="21" spans="1:2" x14ac:dyDescent="0.65">
      <c r="A21" s="20">
        <v>44378</v>
      </c>
      <c r="B21" s="53">
        <v>1247.1300000000001</v>
      </c>
    </row>
    <row r="22" spans="1:2" x14ac:dyDescent="0.65">
      <c r="A22" s="20">
        <v>44743</v>
      </c>
      <c r="B22" s="53">
        <v>1325.24</v>
      </c>
    </row>
    <row r="23" spans="1:2" x14ac:dyDescent="0.65">
      <c r="A23" s="20">
        <v>45108</v>
      </c>
      <c r="B23" s="53">
        <v>1295.8599999999999</v>
      </c>
    </row>
    <row r="24" spans="1:2" x14ac:dyDescent="0.65">
      <c r="A24" s="20">
        <v>45474</v>
      </c>
      <c r="B24" s="78">
        <v>1331.48</v>
      </c>
    </row>
    <row r="25" spans="1:2" x14ac:dyDescent="0.65">
      <c r="A25" s="20">
        <v>45839</v>
      </c>
      <c r="B25" s="53">
        <v>1417.06</v>
      </c>
    </row>
    <row r="26" spans="1:2" x14ac:dyDescent="0.65">
      <c r="A26" s="20">
        <v>46204</v>
      </c>
      <c r="B26" s="53">
        <v>1461.21</v>
      </c>
    </row>
    <row r="27" spans="1:2" x14ac:dyDescent="0.65">
      <c r="A27" s="20">
        <v>46569</v>
      </c>
      <c r="B27" s="53"/>
    </row>
    <row r="28" spans="1:2" x14ac:dyDescent="0.65">
      <c r="A28" s="20">
        <v>46935</v>
      </c>
      <c r="B28" s="53"/>
    </row>
    <row r="29" spans="1:2" x14ac:dyDescent="0.65">
      <c r="A29" s="20">
        <v>47300</v>
      </c>
      <c r="B29" s="53"/>
    </row>
    <row r="30" spans="1:2" x14ac:dyDescent="0.65">
      <c r="A30" s="20">
        <v>47665</v>
      </c>
      <c r="B30" s="53"/>
    </row>
    <row r="32" spans="1:2" x14ac:dyDescent="0.65">
      <c r="A32" s="3" t="s">
        <v>24</v>
      </c>
    </row>
  </sheetData>
  <sheetProtection sheet="1" objects="1" scenarios="1"/>
  <mergeCells count="3">
    <mergeCell ref="A3:F3"/>
    <mergeCell ref="D1:E1"/>
    <mergeCell ref="F1:G1"/>
  </mergeCells>
  <phoneticPr fontId="0"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A4" zoomScale="90" workbookViewId="0">
      <selection activeCell="A4" sqref="A4"/>
    </sheetView>
  </sheetViews>
  <sheetFormatPr defaultColWidth="9.1796875" defaultRowHeight="13.25" x14ac:dyDescent="0.65"/>
  <cols>
    <col min="1" max="2" width="17.453125" style="2" customWidth="1"/>
    <col min="3" max="3" width="19.81640625" style="2" customWidth="1"/>
    <col min="4" max="5" width="20.453125" style="2" customWidth="1"/>
    <col min="6" max="6" width="4.81640625" style="2" customWidth="1"/>
    <col min="7" max="7" width="12.26953125" style="2" customWidth="1"/>
    <col min="8" max="8" width="11" style="2" customWidth="1"/>
    <col min="9" max="16384" width="9.1796875" style="2"/>
  </cols>
  <sheetData>
    <row r="1" spans="1:12" ht="12" customHeight="1" x14ac:dyDescent="0.65">
      <c r="A1" s="165"/>
      <c r="B1" s="165"/>
      <c r="C1" s="165"/>
      <c r="D1" s="165"/>
      <c r="E1" s="165"/>
      <c r="F1" s="165"/>
      <c r="G1" s="165"/>
      <c r="H1" s="165"/>
      <c r="I1" s="165"/>
      <c r="J1" s="165"/>
    </row>
    <row r="2" spans="1:12" ht="36.75" customHeight="1" x14ac:dyDescent="0.65">
      <c r="A2" s="100" t="s">
        <v>59</v>
      </c>
      <c r="B2" s="100"/>
      <c r="C2" s="100"/>
      <c r="D2" s="100"/>
      <c r="E2" s="100"/>
      <c r="F2" s="35"/>
      <c r="G2" s="35"/>
      <c r="H2" s="35"/>
      <c r="I2" s="35"/>
      <c r="J2" s="35"/>
      <c r="K2" s="1"/>
      <c r="L2" s="1"/>
    </row>
    <row r="3" spans="1:12" ht="24.75" customHeight="1" x14ac:dyDescent="0.65">
      <c r="A3" s="4"/>
      <c r="B3" s="4" t="s">
        <v>58</v>
      </c>
      <c r="C3" s="125" t="s">
        <v>78</v>
      </c>
      <c r="D3" s="125"/>
      <c r="E3" s="125"/>
      <c r="F3" s="1"/>
      <c r="G3" s="1"/>
      <c r="H3" s="1"/>
      <c r="I3" s="1"/>
      <c r="J3" s="1"/>
      <c r="K3" s="1"/>
      <c r="L3" s="1"/>
    </row>
    <row r="4" spans="1:12" ht="34.5" customHeight="1" x14ac:dyDescent="0.65">
      <c r="A4" s="4"/>
      <c r="B4" s="4"/>
      <c r="C4" s="22" t="s">
        <v>79</v>
      </c>
      <c r="D4" s="22" t="s">
        <v>52</v>
      </c>
      <c r="E4" s="22" t="s">
        <v>53</v>
      </c>
      <c r="F4" s="1"/>
      <c r="G4" s="1"/>
      <c r="H4" s="1"/>
      <c r="I4" s="1"/>
      <c r="J4" s="1"/>
    </row>
    <row r="5" spans="1:12" ht="53.25" customHeight="1" x14ac:dyDescent="0.65">
      <c r="A5" s="4"/>
      <c r="B5" s="4"/>
      <c r="C5" s="22" t="s">
        <v>54</v>
      </c>
      <c r="D5" s="22" t="s">
        <v>16</v>
      </c>
      <c r="E5" s="22" t="s">
        <v>17</v>
      </c>
      <c r="F5" s="1"/>
      <c r="G5" s="1"/>
      <c r="H5" s="1"/>
      <c r="I5" s="1"/>
      <c r="J5" s="1"/>
    </row>
    <row r="6" spans="1:12" x14ac:dyDescent="0.65">
      <c r="A6" s="29" t="s">
        <v>18</v>
      </c>
      <c r="B6" s="29" t="s">
        <v>19</v>
      </c>
      <c r="C6" s="29" t="s">
        <v>19</v>
      </c>
      <c r="D6" s="29" t="s">
        <v>19</v>
      </c>
      <c r="E6" s="29" t="s">
        <v>19</v>
      </c>
    </row>
    <row r="7" spans="1:12" x14ac:dyDescent="0.65">
      <c r="A7" s="48">
        <v>18264</v>
      </c>
      <c r="B7" s="49">
        <v>347.51</v>
      </c>
      <c r="C7" s="50">
        <v>117.47</v>
      </c>
      <c r="D7" s="51">
        <v>137.05000000000001</v>
      </c>
      <c r="E7" s="51">
        <v>347.51</v>
      </c>
      <c r="G7" s="29" t="s">
        <v>20</v>
      </c>
      <c r="H7" s="48" t="str">
        <f>IF(Hearing!L7="","Enter date of injury on hearing worksheet.",Hearing!L7)</f>
        <v>Enter date of injury on hearing worksheet.</v>
      </c>
    </row>
    <row r="8" spans="1:12" x14ac:dyDescent="0.65">
      <c r="A8" s="48">
        <v>33604</v>
      </c>
      <c r="B8" s="49">
        <v>305.08999999999997</v>
      </c>
      <c r="C8" s="50">
        <v>103.13</v>
      </c>
      <c r="D8" s="51">
        <v>120.32</v>
      </c>
      <c r="E8" s="51">
        <v>305.08999999999997</v>
      </c>
      <c r="G8" s="29" t="s">
        <v>74</v>
      </c>
      <c r="H8" s="51" t="e">
        <f>IF(H7&lt;1/1/50,0,VLOOKUP(H7,A7:E16,3))</f>
        <v>#N/A</v>
      </c>
    </row>
    <row r="9" spans="1:12" x14ac:dyDescent="0.65">
      <c r="A9" s="48">
        <v>33786</v>
      </c>
      <c r="B9" s="49">
        <v>315.63</v>
      </c>
      <c r="C9" s="50">
        <v>106.69</v>
      </c>
      <c r="D9" s="51">
        <v>124.47</v>
      </c>
      <c r="E9" s="51">
        <v>315.63</v>
      </c>
      <c r="G9" s="29" t="s">
        <v>75</v>
      </c>
      <c r="H9" s="51" t="e">
        <f>IF(H7&lt;1/1/50,0,VLOOKUP(H7,A7:E16,4))</f>
        <v>#N/A</v>
      </c>
    </row>
    <row r="10" spans="1:12" x14ac:dyDescent="0.65">
      <c r="A10" s="48">
        <v>34151</v>
      </c>
      <c r="B10" s="49">
        <v>331.41</v>
      </c>
      <c r="C10" s="50">
        <v>112.03</v>
      </c>
      <c r="D10" s="51">
        <v>130.69999999999999</v>
      </c>
      <c r="E10" s="51">
        <v>331.41</v>
      </c>
      <c r="G10" s="29" t="s">
        <v>76</v>
      </c>
      <c r="H10" s="51" t="e">
        <f>IF(H7&lt;1/1/50,0,VLOOKUP(H7,A7:E16,5))</f>
        <v>#N/A</v>
      </c>
    </row>
    <row r="11" spans="1:12" x14ac:dyDescent="0.65">
      <c r="A11" s="48">
        <v>34516</v>
      </c>
      <c r="B11" s="49">
        <v>347.51</v>
      </c>
      <c r="C11" s="50">
        <v>117.47</v>
      </c>
      <c r="D11" s="51">
        <v>137.05000000000001</v>
      </c>
      <c r="E11" s="51">
        <v>347.51</v>
      </c>
      <c r="G11" s="29" t="s">
        <v>58</v>
      </c>
      <c r="H11" s="51" t="e">
        <f>IF(H7&lt;1/1/50,0,VLOOKUP(H7,A7:E16,2))</f>
        <v>#N/A</v>
      </c>
    </row>
    <row r="12" spans="1:12" x14ac:dyDescent="0.65">
      <c r="A12" s="48">
        <v>34881</v>
      </c>
      <c r="B12" s="49">
        <v>351.05</v>
      </c>
      <c r="C12" s="50">
        <v>118.67</v>
      </c>
      <c r="D12" s="51">
        <v>138.44</v>
      </c>
      <c r="E12" s="51">
        <v>351.05</v>
      </c>
      <c r="G12" s="3"/>
      <c r="H12" s="3"/>
      <c r="I12" s="3"/>
      <c r="J12" s="3"/>
    </row>
    <row r="13" spans="1:12" x14ac:dyDescent="0.65">
      <c r="A13" s="48">
        <v>35065</v>
      </c>
      <c r="B13" s="49">
        <v>420</v>
      </c>
      <c r="C13" s="50">
        <v>130</v>
      </c>
      <c r="D13" s="51">
        <v>230</v>
      </c>
      <c r="E13" s="51">
        <v>625</v>
      </c>
      <c r="G13" s="3"/>
      <c r="H13" s="3"/>
      <c r="I13" s="3"/>
      <c r="J13" s="3"/>
    </row>
    <row r="14" spans="1:12" x14ac:dyDescent="0.65">
      <c r="A14" s="48">
        <v>35796</v>
      </c>
      <c r="B14" s="49">
        <v>454</v>
      </c>
      <c r="C14" s="50">
        <v>137.80000000000001</v>
      </c>
      <c r="D14" s="51">
        <v>243.8</v>
      </c>
      <c r="E14" s="51">
        <v>662.5</v>
      </c>
      <c r="G14" s="3"/>
      <c r="H14" s="3"/>
      <c r="I14" s="3"/>
      <c r="J14" s="3"/>
    </row>
    <row r="15" spans="1:12" x14ac:dyDescent="0.65">
      <c r="A15" s="48">
        <v>36526</v>
      </c>
      <c r="B15" s="49">
        <v>511.29</v>
      </c>
      <c r="C15" s="50">
        <v>153</v>
      </c>
      <c r="D15" s="51">
        <v>267.44</v>
      </c>
      <c r="E15" s="51">
        <v>709.79</v>
      </c>
      <c r="G15" s="3"/>
      <c r="H15" s="3"/>
      <c r="I15" s="3"/>
      <c r="J15" s="3"/>
    </row>
    <row r="16" spans="1:12" x14ac:dyDescent="0.65">
      <c r="A16" s="48">
        <v>37257</v>
      </c>
      <c r="B16" s="49">
        <v>559</v>
      </c>
      <c r="C16" s="50">
        <v>184</v>
      </c>
      <c r="D16" s="51">
        <v>321</v>
      </c>
      <c r="E16" s="51">
        <v>748</v>
      </c>
      <c r="G16" s="3"/>
      <c r="H16" s="3"/>
      <c r="I16" s="3"/>
      <c r="J16" s="3"/>
    </row>
    <row r="17" spans="1:5" x14ac:dyDescent="0.65">
      <c r="A17" s="33"/>
      <c r="B17" s="33"/>
      <c r="C17" s="32"/>
      <c r="D17" s="29"/>
      <c r="E17" s="29"/>
    </row>
    <row r="18" spans="1:5" x14ac:dyDescent="0.65">
      <c r="A18" s="32"/>
      <c r="B18" s="32"/>
      <c r="C18" s="32"/>
      <c r="D18" s="29"/>
      <c r="E18" s="29"/>
    </row>
    <row r="19" spans="1:5" x14ac:dyDescent="0.65">
      <c r="A19" s="32"/>
      <c r="B19" s="32"/>
      <c r="C19" s="32"/>
      <c r="D19" s="29"/>
      <c r="E19" s="29"/>
    </row>
    <row r="20" spans="1:5" x14ac:dyDescent="0.65">
      <c r="A20" s="32"/>
      <c r="B20" s="32"/>
      <c r="C20" s="32"/>
      <c r="D20" s="29"/>
      <c r="E20" s="29"/>
    </row>
    <row r="21" spans="1:5" x14ac:dyDescent="0.65">
      <c r="A21" s="32"/>
      <c r="B21" s="32"/>
      <c r="C21" s="32"/>
      <c r="D21" s="29"/>
      <c r="E21" s="29"/>
    </row>
    <row r="22" spans="1:5" x14ac:dyDescent="0.65">
      <c r="A22" s="32"/>
      <c r="B22" s="32"/>
      <c r="C22" s="32"/>
      <c r="D22" s="29"/>
      <c r="E22" s="29"/>
    </row>
    <row r="23" spans="1:5" x14ac:dyDescent="0.65">
      <c r="A23" s="32"/>
      <c r="B23" s="32"/>
      <c r="C23" s="32"/>
      <c r="D23" s="29"/>
      <c r="E23" s="29"/>
    </row>
    <row r="24" spans="1:5" x14ac:dyDescent="0.65">
      <c r="A24" s="32"/>
      <c r="B24" s="32"/>
      <c r="C24" s="32"/>
      <c r="D24" s="29"/>
      <c r="E24" s="29"/>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2" ma:contentTypeDescription="Create a new document." ma:contentTypeScope="" ma:versionID="e792e2397c6e9010026606b82edcf654">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AB0F67-9EFB-450B-B5AF-4B96DAB1F418}">
  <ds:schemaRefs>
    <ds:schemaRef ds:uri="http://schemas.microsoft.com/sharepoint/v3"/>
    <ds:schemaRef ds:uri="http://purl.org/dc/terms/"/>
    <ds:schemaRef ds:uri="55499968-6880-4d8c-adb5-ca0fe4a50954"/>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091E841-BE43-4DB2-9716-EB8000509221}">
  <ds:schemaRefs>
    <ds:schemaRef ds:uri="http://schemas.microsoft.com/sharepoint/v3/contenttype/forms"/>
  </ds:schemaRefs>
</ds:datastoreItem>
</file>

<file path=customXml/itemProps3.xml><?xml version="1.0" encoding="utf-8"?>
<ds:datastoreItem xmlns:ds="http://schemas.openxmlformats.org/officeDocument/2006/customXml" ds:itemID="{20436909-61B9-460C-8CB3-100152901629}"/>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Hearing</vt:lpstr>
      <vt:lpstr>Hearing-Table</vt:lpstr>
      <vt:lpstr>SAWW</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dc:subject>
  <dc:creator>Fred Bruyns</dc:creator>
  <cp:keywords>disability PPD calculator rate impairment</cp:keywords>
  <dc:description>Questions or comments? Contact Fred Bruyns, (503) 947-7717, E-mail fred.h.bruyns@state.or.us</dc:description>
  <cp:lastModifiedBy>Giest Jennifer M.</cp:lastModifiedBy>
  <cp:lastPrinted>2022-12-05T17:36:50Z</cp:lastPrinted>
  <dcterms:created xsi:type="dcterms:W3CDTF">2003-02-18T05:29:48Z</dcterms:created>
  <dcterms:modified xsi:type="dcterms:W3CDTF">2026-06-24T21:45:59Z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2024-06-18T14:58:07Z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29fd7b9c-50ba-4d9f-982e-f91d76f8c15e</vt:lpwstr>
  </property>
  <property fmtid="{D5CDD505-2E9C-101B-9397-08002B2CF9AE}" pid="9" name="MSIP_Label_db79d039-fcd0-4045-9c78-4cfb2eba0904_ContentBits">
    <vt:lpwstr>0</vt:lpwstr>
  </property>
</Properties>
</file>